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showInkAnnotation="0" autoCompressPictures="0"/>
  <bookViews>
    <workbookView xWindow="0" yWindow="0" windowWidth="25600" windowHeight="14040" tabRatio="231" firstSheet="2" activeTab="2"/>
    <workbookView xWindow="0" yWindow="0" windowWidth="25600" windowHeight="13980" tabRatio="500" firstSheet="2" activeTab="2"/>
  </bookViews>
  <sheets>
    <sheet name="Masses (log T)" sheetId="9" r:id="rId1"/>
    <sheet name="Activites (log)" sheetId="7" r:id="rId2"/>
    <sheet name="Activites" sheetId="6" r:id="rId3"/>
    <sheet name="Calculs " sheetId="4" r:id="rId4"/>
    <sheet name="Feuil3" sheetId="3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2" i="4" l="1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F3" i="4"/>
  <c r="G3" i="4"/>
  <c r="I3" i="4"/>
  <c r="J3" i="4"/>
  <c r="F4" i="4"/>
  <c r="G4" i="4"/>
  <c r="I4" i="4"/>
  <c r="J4" i="4"/>
  <c r="F5" i="4"/>
  <c r="G5" i="4"/>
  <c r="I5" i="4"/>
  <c r="J5" i="4"/>
  <c r="F6" i="4"/>
  <c r="G6" i="4"/>
  <c r="I6" i="4"/>
  <c r="J6" i="4"/>
  <c r="I10" i="4"/>
  <c r="B11" i="4"/>
  <c r="D11" i="4"/>
  <c r="I11" i="4"/>
  <c r="B12" i="4"/>
  <c r="D12" i="4"/>
  <c r="E12" i="4"/>
  <c r="I12" i="4"/>
  <c r="B13" i="4"/>
  <c r="D13" i="4"/>
  <c r="E13" i="4"/>
  <c r="F13" i="4"/>
  <c r="B14" i="4"/>
  <c r="D14" i="4"/>
  <c r="E14" i="4"/>
  <c r="F14" i="4"/>
  <c r="G14" i="4"/>
  <c r="C16" i="4"/>
  <c r="B20" i="4"/>
  <c r="C20" i="4"/>
  <c r="D20" i="4"/>
  <c r="E20" i="4"/>
  <c r="G20" i="4"/>
  <c r="H20" i="4"/>
  <c r="I20" i="4"/>
  <c r="J20" i="4"/>
  <c r="B21" i="4"/>
  <c r="C21" i="4"/>
  <c r="D21" i="4"/>
  <c r="E21" i="4"/>
  <c r="G21" i="4"/>
  <c r="H21" i="4"/>
  <c r="I21" i="4"/>
  <c r="J21" i="4"/>
  <c r="B22" i="4"/>
  <c r="C22" i="4"/>
  <c r="D22" i="4"/>
  <c r="E22" i="4"/>
  <c r="G22" i="4"/>
  <c r="H22" i="4"/>
  <c r="I22" i="4"/>
  <c r="J22" i="4"/>
  <c r="B23" i="4"/>
  <c r="C23" i="4"/>
  <c r="D23" i="4"/>
  <c r="E23" i="4"/>
  <c r="G23" i="4"/>
  <c r="H23" i="4"/>
  <c r="I23" i="4"/>
  <c r="J23" i="4"/>
  <c r="B24" i="4"/>
  <c r="C24" i="4"/>
  <c r="D24" i="4"/>
  <c r="E24" i="4"/>
  <c r="G24" i="4"/>
  <c r="H24" i="4"/>
  <c r="I24" i="4"/>
  <c r="J24" i="4"/>
  <c r="B25" i="4"/>
  <c r="C25" i="4"/>
  <c r="D25" i="4"/>
  <c r="E25" i="4"/>
  <c r="G25" i="4"/>
  <c r="H25" i="4"/>
  <c r="I25" i="4"/>
  <c r="J25" i="4"/>
  <c r="B26" i="4"/>
  <c r="C26" i="4"/>
  <c r="D26" i="4"/>
  <c r="E26" i="4"/>
  <c r="G26" i="4"/>
  <c r="H26" i="4"/>
  <c r="I26" i="4"/>
  <c r="J26" i="4"/>
  <c r="B27" i="4"/>
  <c r="C27" i="4"/>
  <c r="D27" i="4"/>
  <c r="E27" i="4"/>
  <c r="G27" i="4"/>
  <c r="H27" i="4"/>
  <c r="I27" i="4"/>
  <c r="J27" i="4"/>
  <c r="B28" i="4"/>
  <c r="C28" i="4"/>
  <c r="D28" i="4"/>
  <c r="E28" i="4"/>
  <c r="G28" i="4"/>
  <c r="H28" i="4"/>
  <c r="I28" i="4"/>
  <c r="J28" i="4"/>
  <c r="B29" i="4"/>
  <c r="C29" i="4"/>
  <c r="D29" i="4"/>
  <c r="E29" i="4"/>
  <c r="G29" i="4"/>
  <c r="H29" i="4"/>
  <c r="I29" i="4"/>
  <c r="J29" i="4"/>
  <c r="B30" i="4"/>
  <c r="C30" i="4"/>
  <c r="D30" i="4"/>
  <c r="E30" i="4"/>
  <c r="G30" i="4"/>
  <c r="H30" i="4"/>
  <c r="I30" i="4"/>
  <c r="J30" i="4"/>
  <c r="B31" i="4"/>
  <c r="C31" i="4"/>
  <c r="D31" i="4"/>
  <c r="E31" i="4"/>
  <c r="G31" i="4"/>
  <c r="H31" i="4"/>
  <c r="I31" i="4"/>
  <c r="J31" i="4"/>
  <c r="B32" i="4"/>
  <c r="C32" i="4"/>
  <c r="D32" i="4"/>
  <c r="E32" i="4"/>
  <c r="G32" i="4"/>
  <c r="H32" i="4"/>
  <c r="I32" i="4"/>
  <c r="J32" i="4"/>
  <c r="B33" i="4"/>
  <c r="C33" i="4"/>
  <c r="D33" i="4"/>
  <c r="E33" i="4"/>
  <c r="G33" i="4"/>
  <c r="H33" i="4"/>
  <c r="I33" i="4"/>
  <c r="J33" i="4"/>
  <c r="B34" i="4"/>
  <c r="C34" i="4"/>
  <c r="D34" i="4"/>
  <c r="E34" i="4"/>
  <c r="G34" i="4"/>
  <c r="H34" i="4"/>
  <c r="I34" i="4"/>
  <c r="J34" i="4"/>
  <c r="B35" i="4"/>
  <c r="C35" i="4"/>
  <c r="D35" i="4"/>
  <c r="E35" i="4"/>
  <c r="G35" i="4"/>
  <c r="H35" i="4"/>
  <c r="I35" i="4"/>
  <c r="J35" i="4"/>
  <c r="B36" i="4"/>
  <c r="C36" i="4"/>
  <c r="D36" i="4"/>
  <c r="E36" i="4"/>
  <c r="G36" i="4"/>
  <c r="H36" i="4"/>
  <c r="I36" i="4"/>
  <c r="J36" i="4"/>
  <c r="B37" i="4"/>
  <c r="C37" i="4"/>
  <c r="D37" i="4"/>
  <c r="E37" i="4"/>
  <c r="G37" i="4"/>
  <c r="H37" i="4"/>
  <c r="I37" i="4"/>
  <c r="J37" i="4"/>
  <c r="B38" i="4"/>
  <c r="C38" i="4"/>
  <c r="D38" i="4"/>
  <c r="E38" i="4"/>
  <c r="G38" i="4"/>
  <c r="H38" i="4"/>
  <c r="I38" i="4"/>
  <c r="J38" i="4"/>
  <c r="B39" i="4"/>
  <c r="C39" i="4"/>
  <c r="D39" i="4"/>
  <c r="E39" i="4"/>
  <c r="G39" i="4"/>
  <c r="H39" i="4"/>
  <c r="I39" i="4"/>
  <c r="J39" i="4"/>
  <c r="B40" i="4"/>
  <c r="C40" i="4"/>
  <c r="D40" i="4"/>
  <c r="E40" i="4"/>
  <c r="G40" i="4"/>
  <c r="H40" i="4"/>
  <c r="I40" i="4"/>
  <c r="J40" i="4"/>
  <c r="B41" i="4"/>
  <c r="C41" i="4"/>
  <c r="D41" i="4"/>
  <c r="E41" i="4"/>
  <c r="G41" i="4"/>
  <c r="H41" i="4"/>
  <c r="I41" i="4"/>
  <c r="J41" i="4"/>
  <c r="C43" i="4"/>
  <c r="B47" i="4"/>
  <c r="C47" i="4"/>
  <c r="D47" i="4"/>
  <c r="E47" i="4"/>
  <c r="G47" i="4"/>
  <c r="H47" i="4"/>
  <c r="I47" i="4"/>
  <c r="J47" i="4"/>
  <c r="A48" i="4"/>
  <c r="B48" i="4"/>
  <c r="C48" i="4"/>
  <c r="D48" i="4"/>
  <c r="E48" i="4"/>
  <c r="G48" i="4"/>
  <c r="H48" i="4"/>
  <c r="I48" i="4"/>
  <c r="J48" i="4"/>
  <c r="A49" i="4"/>
  <c r="B49" i="4"/>
  <c r="C49" i="4"/>
  <c r="D49" i="4"/>
  <c r="E49" i="4"/>
  <c r="G49" i="4"/>
  <c r="H49" i="4"/>
  <c r="I49" i="4"/>
  <c r="J49" i="4"/>
  <c r="A50" i="4"/>
  <c r="B50" i="4"/>
  <c r="C50" i="4"/>
  <c r="D50" i="4"/>
  <c r="E50" i="4"/>
  <c r="G50" i="4"/>
  <c r="H50" i="4"/>
  <c r="I50" i="4"/>
  <c r="J50" i="4"/>
  <c r="A51" i="4"/>
  <c r="B51" i="4"/>
  <c r="C51" i="4"/>
  <c r="D51" i="4"/>
  <c r="E51" i="4"/>
  <c r="G51" i="4"/>
  <c r="H51" i="4"/>
  <c r="I51" i="4"/>
  <c r="J51" i="4"/>
  <c r="A52" i="4"/>
  <c r="B52" i="4"/>
  <c r="C52" i="4"/>
  <c r="D52" i="4"/>
  <c r="E52" i="4"/>
  <c r="G52" i="4"/>
  <c r="H52" i="4"/>
  <c r="I52" i="4"/>
  <c r="J52" i="4"/>
  <c r="A53" i="4"/>
  <c r="B53" i="4"/>
  <c r="C53" i="4"/>
  <c r="D53" i="4"/>
  <c r="E53" i="4"/>
  <c r="G53" i="4"/>
  <c r="H53" i="4"/>
  <c r="I53" i="4"/>
  <c r="J53" i="4"/>
  <c r="A54" i="4"/>
  <c r="B54" i="4"/>
  <c r="C54" i="4"/>
  <c r="D54" i="4"/>
  <c r="E54" i="4"/>
  <c r="G54" i="4"/>
  <c r="H54" i="4"/>
  <c r="I54" i="4"/>
  <c r="J54" i="4"/>
  <c r="A55" i="4"/>
  <c r="B55" i="4"/>
  <c r="C55" i="4"/>
  <c r="D55" i="4"/>
  <c r="E55" i="4"/>
  <c r="G55" i="4"/>
  <c r="H55" i="4"/>
  <c r="I55" i="4"/>
  <c r="J55" i="4"/>
  <c r="A56" i="4"/>
  <c r="B56" i="4"/>
  <c r="C56" i="4"/>
  <c r="D56" i="4"/>
  <c r="E56" i="4"/>
  <c r="G56" i="4"/>
  <c r="H56" i="4"/>
  <c r="I56" i="4"/>
  <c r="J56" i="4"/>
  <c r="A57" i="4"/>
  <c r="B57" i="4"/>
  <c r="C57" i="4"/>
  <c r="D57" i="4"/>
  <c r="E57" i="4"/>
  <c r="G57" i="4"/>
  <c r="H57" i="4"/>
  <c r="I57" i="4"/>
  <c r="J57" i="4"/>
  <c r="A58" i="4"/>
  <c r="B58" i="4"/>
  <c r="C58" i="4"/>
  <c r="D58" i="4"/>
  <c r="E58" i="4"/>
  <c r="G58" i="4"/>
  <c r="H58" i="4"/>
  <c r="I58" i="4"/>
  <c r="J58" i="4"/>
  <c r="A59" i="4"/>
  <c r="B59" i="4"/>
  <c r="C59" i="4"/>
  <c r="D59" i="4"/>
  <c r="E59" i="4"/>
  <c r="G59" i="4"/>
  <c r="H59" i="4"/>
  <c r="I59" i="4"/>
  <c r="J59" i="4"/>
  <c r="A60" i="4"/>
  <c r="B60" i="4"/>
  <c r="C60" i="4"/>
  <c r="D60" i="4"/>
  <c r="E60" i="4"/>
  <c r="G60" i="4"/>
  <c r="H60" i="4"/>
  <c r="I60" i="4"/>
  <c r="J60" i="4"/>
  <c r="A61" i="4"/>
  <c r="B61" i="4"/>
  <c r="C61" i="4"/>
  <c r="D61" i="4"/>
  <c r="E61" i="4"/>
  <c r="G61" i="4"/>
  <c r="H61" i="4"/>
  <c r="I61" i="4"/>
  <c r="J61" i="4"/>
  <c r="A62" i="4"/>
  <c r="B62" i="4"/>
  <c r="C62" i="4"/>
  <c r="D62" i="4"/>
  <c r="E62" i="4"/>
  <c r="G62" i="4"/>
  <c r="H62" i="4"/>
  <c r="I62" i="4"/>
  <c r="J62" i="4"/>
  <c r="A63" i="4"/>
  <c r="B63" i="4"/>
  <c r="C63" i="4"/>
  <c r="D63" i="4"/>
  <c r="E63" i="4"/>
  <c r="G63" i="4"/>
  <c r="H63" i="4"/>
  <c r="I63" i="4"/>
  <c r="J63" i="4"/>
  <c r="A64" i="4"/>
  <c r="B64" i="4"/>
  <c r="C64" i="4"/>
  <c r="D64" i="4"/>
  <c r="E64" i="4"/>
  <c r="G64" i="4"/>
  <c r="H64" i="4"/>
  <c r="I64" i="4"/>
  <c r="J64" i="4"/>
  <c r="A65" i="4"/>
  <c r="B65" i="4"/>
  <c r="C65" i="4"/>
  <c r="D65" i="4"/>
  <c r="E65" i="4"/>
  <c r="G65" i="4"/>
  <c r="H65" i="4"/>
  <c r="I65" i="4"/>
  <c r="J65" i="4"/>
  <c r="A66" i="4"/>
  <c r="B66" i="4"/>
  <c r="C66" i="4"/>
  <c r="D66" i="4"/>
  <c r="E66" i="4"/>
  <c r="G66" i="4"/>
  <c r="H66" i="4"/>
  <c r="I66" i="4"/>
  <c r="J66" i="4"/>
</calcChain>
</file>

<file path=xl/sharedStrings.xml><?xml version="1.0" encoding="utf-8"?>
<sst xmlns="http://schemas.openxmlformats.org/spreadsheetml/2006/main" count="36" uniqueCount="30">
  <si>
    <t>Père</t>
  </si>
  <si>
    <t>Fils</t>
  </si>
  <si>
    <t>Petit-fils</t>
  </si>
  <si>
    <t>Nom</t>
  </si>
  <si>
    <t>A</t>
  </si>
  <si>
    <t>Kg(0)</t>
  </si>
  <si>
    <t>T(sec)</t>
  </si>
  <si>
    <t>Z</t>
  </si>
  <si>
    <t>Ar. petit-fils</t>
  </si>
  <si>
    <t>N(0)</t>
  </si>
  <si>
    <t>a(0) Bq</t>
  </si>
  <si>
    <r>
      <t>l</t>
    </r>
    <r>
      <rPr>
        <sz val="10"/>
        <rFont val="Verdana"/>
      </rPr>
      <t>(sec-1)</t>
    </r>
  </si>
  <si>
    <t>TBq</t>
  </si>
  <si>
    <t>t(Ans)</t>
  </si>
  <si>
    <t>Table des activités en Bq</t>
  </si>
  <si>
    <t>Table des coefficients g des exponentielles</t>
  </si>
  <si>
    <t>i</t>
  </si>
  <si>
    <t>n</t>
  </si>
  <si>
    <t>T(ans)</t>
  </si>
  <si>
    <t>Unité d'activité</t>
  </si>
  <si>
    <t>Echelle de temps lineaire</t>
  </si>
  <si>
    <t>ans</t>
  </si>
  <si>
    <t>Echelle log. temps : T max</t>
  </si>
  <si>
    <t>Unité activité</t>
  </si>
  <si>
    <t>U-238</t>
  </si>
  <si>
    <t>Th-234</t>
  </si>
  <si>
    <t>Pa-234</t>
  </si>
  <si>
    <t>U-234</t>
  </si>
  <si>
    <t>GBq</t>
  </si>
  <si>
    <t>Table des masses (grammes)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</si>
</sst>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E+00"/>
    <numFmt numFmtId="165" formatCode="0.0"/>
    <numFmt numFmtId="166" formatCode="0.00000"/>
    <numFmt numFmtId="167" formatCode="0.00E+00;\뒤"/>
  </numFmts>
  <fonts count="4" x14ac:knownFonts="1">
    <font>
      <sz val="10"/>
      <name val="Verdana"/>
    </font>
    <font>
      <b/>
      <sz val="10"/>
      <name val="Verdana"/>
    </font>
    <font>
      <sz val="10"/>
      <name val="Verdana"/>
    </font>
    <font>
      <sz val="10"/>
      <name val="Symbol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/>
    </xf>
    <xf numFmtId="11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1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1" fontId="0" fillId="0" borderId="7" xfId="0" applyNumberFormat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11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10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11" fontId="0" fillId="0" borderId="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/>
    <xf numFmtId="0" fontId="0" fillId="0" borderId="7" xfId="0" applyBorder="1"/>
    <xf numFmtId="0" fontId="0" fillId="0" borderId="0" xfId="0" applyBorder="1"/>
    <xf numFmtId="0" fontId="0" fillId="0" borderId="15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1" fontId="0" fillId="0" borderId="4" xfId="0" applyNumberFormat="1" applyBorder="1" applyAlignment="1">
      <alignment horizontal="center"/>
    </xf>
    <xf numFmtId="0" fontId="0" fillId="0" borderId="0" xfId="0" applyBorder="1" applyAlignment="1"/>
    <xf numFmtId="11" fontId="0" fillId="0" borderId="12" xfId="0" applyNumberFormat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0" fillId="0" borderId="14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1" fontId="0" fillId="3" borderId="2" xfId="0" applyNumberForma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1" fontId="0" fillId="0" borderId="14" xfId="0" applyNumberForma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1" fontId="0" fillId="4" borderId="12" xfId="0" applyNumberFormat="1" applyFill="1" applyBorder="1" applyAlignment="1">
      <alignment horizontal="center"/>
    </xf>
    <xf numFmtId="166" fontId="0" fillId="2" borderId="6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1" xfId="0" applyBorder="1"/>
    <xf numFmtId="167" fontId="0" fillId="0" borderId="0" xfId="0" applyNumberFormat="1" applyAlignment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3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t>Masses des premiers descendants de l'uranium-238 (1 T)</a:t>
            </a:r>
          </a:p>
        </c:rich>
      </c:tx>
      <c:layout>
        <c:manualLayout>
          <c:xMode val="edge"/>
          <c:yMode val="edge"/>
          <c:x val="0.184827586206897"/>
          <c:y val="0.020361990950226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06896551724"/>
          <c:y val="0.167420814479638"/>
          <c:w val="0.75448275862069"/>
          <c:h val="0.71945701357466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'Calculs '!$B$4</c:f>
              <c:strCache>
                <c:ptCount val="1"/>
                <c:pt idx="0">
                  <c:v>Th-234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'Calculs '!$A$48:$A$68</c:f>
              <c:numCache>
                <c:formatCode>0.00</c:formatCode>
                <c:ptCount val="21"/>
                <c:pt idx="0">
                  <c:v>0.001</c:v>
                </c:pt>
                <c:pt idx="1">
                  <c:v>0.002</c:v>
                </c:pt>
                <c:pt idx="2">
                  <c:v>0.005</c:v>
                </c:pt>
                <c:pt idx="3">
                  <c:v>0.01</c:v>
                </c:pt>
                <c:pt idx="4">
                  <c:v>0.02</c:v>
                </c:pt>
                <c:pt idx="5">
                  <c:v>0.05</c:v>
                </c:pt>
                <c:pt idx="6" formatCode="0">
                  <c:v>0.1</c:v>
                </c:pt>
                <c:pt idx="7" formatCode="General">
                  <c:v>0.2</c:v>
                </c:pt>
                <c:pt idx="8" formatCode="General">
                  <c:v>0.5</c:v>
                </c:pt>
                <c:pt idx="9" formatCode="0">
                  <c:v>1.0</c:v>
                </c:pt>
                <c:pt idx="10" formatCode="General">
                  <c:v>2.0</c:v>
                </c:pt>
                <c:pt idx="11" formatCode="General">
                  <c:v>5.0</c:v>
                </c:pt>
                <c:pt idx="12" formatCode="0">
                  <c:v>10.0</c:v>
                </c:pt>
                <c:pt idx="13" formatCode="General">
                  <c:v>20.0</c:v>
                </c:pt>
                <c:pt idx="14" formatCode="General">
                  <c:v>50.0</c:v>
                </c:pt>
                <c:pt idx="15" formatCode="0">
                  <c:v>100.0</c:v>
                </c:pt>
                <c:pt idx="16" formatCode="General">
                  <c:v>200.0</c:v>
                </c:pt>
                <c:pt idx="17" formatCode="General">
                  <c:v>500.0</c:v>
                </c:pt>
                <c:pt idx="18" formatCode="0">
                  <c:v>1000.0</c:v>
                </c:pt>
              </c:numCache>
            </c:numRef>
          </c:xVal>
          <c:yVal>
            <c:numRef>
              <c:f>'Calculs '!$H$48:$H$66</c:f>
              <c:numCache>
                <c:formatCode>0.0E+00</c:formatCode>
                <c:ptCount val="19"/>
                <c:pt idx="0">
                  <c:v>1.50317197815295E-7</c:v>
                </c:pt>
                <c:pt idx="1">
                  <c:v>2.99063569323824E-7</c:v>
                </c:pt>
                <c:pt idx="2">
                  <c:v>7.36041022658139E-7</c:v>
                </c:pt>
                <c:pt idx="3">
                  <c:v>1.43441904935352E-6</c:v>
                </c:pt>
                <c:pt idx="4">
                  <c:v>2.7257963167434E-6</c:v>
                </c:pt>
                <c:pt idx="5">
                  <c:v>5.87734980627518E-6</c:v>
                </c:pt>
                <c:pt idx="6">
                  <c:v>9.35324765393022E-6</c:v>
                </c:pt>
                <c:pt idx="7">
                  <c:v>1.26246455005535E-5</c:v>
                </c:pt>
                <c:pt idx="8">
                  <c:v>1.43090235824859E-5</c:v>
                </c:pt>
                <c:pt idx="9">
                  <c:v>1.4383920620378E-5</c:v>
                </c:pt>
                <c:pt idx="10">
                  <c:v>1.43843147001466E-5</c:v>
                </c:pt>
                <c:pt idx="11">
                  <c:v>1.43843147043115E-5</c:v>
                </c:pt>
                <c:pt idx="12">
                  <c:v>1.43843146932577E-5</c:v>
                </c:pt>
                <c:pt idx="13">
                  <c:v>1.43843146711503E-5</c:v>
                </c:pt>
                <c:pt idx="14">
                  <c:v>1.43843146048281E-5</c:v>
                </c:pt>
                <c:pt idx="15">
                  <c:v>1.43843144942909E-5</c:v>
                </c:pt>
                <c:pt idx="16">
                  <c:v>1.43843142732167E-5</c:v>
                </c:pt>
                <c:pt idx="17">
                  <c:v>1.43843136099941E-5</c:v>
                </c:pt>
                <c:pt idx="18">
                  <c:v>1.43843125046232E-5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'Calculs '!$B$5</c:f>
              <c:strCache>
                <c:ptCount val="1"/>
                <c:pt idx="0">
                  <c:v>Pa-234</c:v>
                </c:pt>
              </c:strCache>
            </c:strRef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'Calculs '!$A$48:$A$68</c:f>
              <c:numCache>
                <c:formatCode>0.00</c:formatCode>
                <c:ptCount val="21"/>
                <c:pt idx="0">
                  <c:v>0.001</c:v>
                </c:pt>
                <c:pt idx="1">
                  <c:v>0.002</c:v>
                </c:pt>
                <c:pt idx="2">
                  <c:v>0.005</c:v>
                </c:pt>
                <c:pt idx="3">
                  <c:v>0.01</c:v>
                </c:pt>
                <c:pt idx="4">
                  <c:v>0.02</c:v>
                </c:pt>
                <c:pt idx="5">
                  <c:v>0.05</c:v>
                </c:pt>
                <c:pt idx="6" formatCode="0">
                  <c:v>0.1</c:v>
                </c:pt>
                <c:pt idx="7" formatCode="General">
                  <c:v>0.2</c:v>
                </c:pt>
                <c:pt idx="8" formatCode="General">
                  <c:v>0.5</c:v>
                </c:pt>
                <c:pt idx="9" formatCode="0">
                  <c:v>1.0</c:v>
                </c:pt>
                <c:pt idx="10" formatCode="General">
                  <c:v>2.0</c:v>
                </c:pt>
                <c:pt idx="11" formatCode="General">
                  <c:v>5.0</c:v>
                </c:pt>
                <c:pt idx="12" formatCode="0">
                  <c:v>10.0</c:v>
                </c:pt>
                <c:pt idx="13" formatCode="General">
                  <c:v>20.0</c:v>
                </c:pt>
                <c:pt idx="14" formatCode="General">
                  <c:v>50.0</c:v>
                </c:pt>
                <c:pt idx="15" formatCode="0">
                  <c:v>100.0</c:v>
                </c:pt>
                <c:pt idx="16" formatCode="General">
                  <c:v>200.0</c:v>
                </c:pt>
                <c:pt idx="17" formatCode="General">
                  <c:v>500.0</c:v>
                </c:pt>
                <c:pt idx="18" formatCode="0">
                  <c:v>1000.0</c:v>
                </c:pt>
              </c:numCache>
            </c:numRef>
          </c:xVal>
          <c:yVal>
            <c:numRef>
              <c:f>'Calculs '!$I$48:$I$678</c:f>
              <c:numCache>
                <c:formatCode>0.0E+00</c:formatCode>
                <c:ptCount val="631"/>
                <c:pt idx="0">
                  <c:v>5.97375638399921E-10</c:v>
                </c:pt>
                <c:pt idx="1">
                  <c:v>1.87049508956594E-9</c:v>
                </c:pt>
                <c:pt idx="2">
                  <c:v>6.69421199481497E-9</c:v>
                </c:pt>
                <c:pt idx="3">
                  <c:v>1.4858072801146E-8</c:v>
                </c:pt>
                <c:pt idx="4">
                  <c:v>2.99920575846716E-8</c:v>
                </c:pt>
                <c:pt idx="5">
                  <c:v>6.69264783736393E-8</c:v>
                </c:pt>
                <c:pt idx="6">
                  <c:v>1.07662031249793E-7</c:v>
                </c:pt>
                <c:pt idx="7">
                  <c:v>1.4600096001032E-7</c:v>
                </c:pt>
                <c:pt idx="8">
                  <c:v>1.65740916541715E-7</c:v>
                </c:pt>
                <c:pt idx="9">
                  <c:v>1.66618667379502E-7</c:v>
                </c:pt>
                <c:pt idx="10">
                  <c:v>1.66623285771353E-7</c:v>
                </c:pt>
                <c:pt idx="11">
                  <c:v>1.66623285821063E-7</c:v>
                </c:pt>
                <c:pt idx="12">
                  <c:v>1.66623285693021E-7</c:v>
                </c:pt>
                <c:pt idx="13">
                  <c:v>1.66623285436935E-7</c:v>
                </c:pt>
                <c:pt idx="14">
                  <c:v>1.6662328466868E-7</c:v>
                </c:pt>
                <c:pt idx="15">
                  <c:v>1.66623283388253E-7</c:v>
                </c:pt>
                <c:pt idx="16">
                  <c:v>1.666232808274E-7</c:v>
                </c:pt>
                <c:pt idx="17">
                  <c:v>1.66623273144843E-7</c:v>
                </c:pt>
                <c:pt idx="18">
                  <c:v>1.6662326034058E-7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'Calculs '!$B$5</c:f>
              <c:strCache>
                <c:ptCount val="1"/>
                <c:pt idx="0">
                  <c:v>Pa-234</c:v>
                </c:pt>
              </c:strCache>
            </c:strRef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'Calculs '!$A$48:$A$68</c:f>
              <c:numCache>
                <c:formatCode>0.00</c:formatCode>
                <c:ptCount val="21"/>
                <c:pt idx="0">
                  <c:v>0.001</c:v>
                </c:pt>
                <c:pt idx="1">
                  <c:v>0.002</c:v>
                </c:pt>
                <c:pt idx="2">
                  <c:v>0.005</c:v>
                </c:pt>
                <c:pt idx="3">
                  <c:v>0.01</c:v>
                </c:pt>
                <c:pt idx="4">
                  <c:v>0.02</c:v>
                </c:pt>
                <c:pt idx="5">
                  <c:v>0.05</c:v>
                </c:pt>
                <c:pt idx="6" formatCode="0">
                  <c:v>0.1</c:v>
                </c:pt>
                <c:pt idx="7" formatCode="General">
                  <c:v>0.2</c:v>
                </c:pt>
                <c:pt idx="8" formatCode="General">
                  <c:v>0.5</c:v>
                </c:pt>
                <c:pt idx="9" formatCode="0">
                  <c:v>1.0</c:v>
                </c:pt>
                <c:pt idx="10" formatCode="General">
                  <c:v>2.0</c:v>
                </c:pt>
                <c:pt idx="11" formatCode="General">
                  <c:v>5.0</c:v>
                </c:pt>
                <c:pt idx="12" formatCode="0">
                  <c:v>10.0</c:v>
                </c:pt>
                <c:pt idx="13" formatCode="General">
                  <c:v>20.0</c:v>
                </c:pt>
                <c:pt idx="14" formatCode="General">
                  <c:v>50.0</c:v>
                </c:pt>
                <c:pt idx="15" formatCode="0">
                  <c:v>100.0</c:v>
                </c:pt>
                <c:pt idx="16" formatCode="General">
                  <c:v>200.0</c:v>
                </c:pt>
                <c:pt idx="17" formatCode="General">
                  <c:v>500.0</c:v>
                </c:pt>
                <c:pt idx="18" formatCode="0">
                  <c:v>1000.0</c:v>
                </c:pt>
              </c:numCache>
            </c:numRef>
          </c:xVal>
          <c:yVal>
            <c:numRef>
              <c:f>'Calculs '!$J$48:$J$678</c:f>
              <c:numCache>
                <c:formatCode>0.00E+00</c:formatCode>
                <c:ptCount val="631"/>
                <c:pt idx="0">
                  <c:v>1.93557018159751E-10</c:v>
                </c:pt>
                <c:pt idx="1">
                  <c:v>1.28218609433219E-9</c:v>
                </c:pt>
                <c:pt idx="2">
                  <c:v>1.28053874780107E-8</c:v>
                </c:pt>
                <c:pt idx="3">
                  <c:v>6.18041354374754E-8</c:v>
                </c:pt>
                <c:pt idx="4">
                  <c:v>2.66374132167694E-7</c:v>
                </c:pt>
                <c:pt idx="5">
                  <c:v>1.61112994412705E-6</c:v>
                </c:pt>
                <c:pt idx="6">
                  <c:v>5.6499023396325E-6</c:v>
                </c:pt>
                <c:pt idx="7">
                  <c:v>1.74509749704316E-5</c:v>
                </c:pt>
                <c:pt idx="8">
                  <c:v>6.10792617181268E-5</c:v>
                </c:pt>
                <c:pt idx="9">
                  <c:v>0.000136557410142474</c:v>
                </c:pt>
                <c:pt idx="10">
                  <c:v>0.000287664537295649</c:v>
                </c:pt>
                <c:pt idx="11">
                  <c:v>0.000740984549606043</c:v>
                </c:pt>
                <c:pt idx="12">
                  <c:v>0.00149650935293194</c:v>
                </c:pt>
                <c:pt idx="13">
                  <c:v>0.00300752689558293</c:v>
                </c:pt>
                <c:pt idx="14">
                  <c:v>0.00754032302231598</c:v>
                </c:pt>
                <c:pt idx="15">
                  <c:v>0.0150941283021266</c:v>
                </c:pt>
                <c:pt idx="16">
                  <c:v>0.0301985334131012</c:v>
                </c:pt>
                <c:pt idx="17">
                  <c:v>0.0754861160363813</c:v>
                </c:pt>
                <c:pt idx="18">
                  <c:v>0.150880050524911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693176"/>
        <c:axId val="-2107768296"/>
      </c:scatterChart>
      <c:valAx>
        <c:axId val="2089693176"/>
        <c:scaling>
          <c:logBase val="10.0"/>
          <c:orientation val="minMax"/>
          <c:max val="1000.0"/>
          <c:min val="0.0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33CCCC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Ans</a:t>
                </a:r>
              </a:p>
            </c:rich>
          </c:tx>
          <c:layout>
            <c:manualLayout>
              <c:xMode val="edge"/>
              <c:yMode val="edge"/>
              <c:x val="0.464827586206897"/>
              <c:y val="0.93891402714932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07768296"/>
        <c:crossesAt val="0.0001"/>
        <c:crossBetween val="midCat"/>
      </c:valAx>
      <c:valAx>
        <c:axId val="-2107768296"/>
        <c:scaling>
          <c:logBase val="10.0"/>
          <c:orientation val="minMax"/>
          <c:max val="0.1"/>
          <c:min val="1.0E-8"/>
        </c:scaling>
        <c:delete val="0"/>
        <c:axPos val="l"/>
        <c:majorGridlines>
          <c:spPr>
            <a:ln w="3175">
              <a:solidFill>
                <a:srgbClr val="33CCCC"/>
              </a:solidFill>
              <a:prstDash val="solid"/>
            </a:ln>
          </c:spPr>
        </c:majorGridlines>
        <c:minorGridlines>
          <c:spPr>
            <a:ln w="3175">
              <a:solidFill>
                <a:srgbClr val="33CCCC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Masses en g</a:t>
                </a:r>
              </a:p>
            </c:rich>
          </c:tx>
          <c:layout>
            <c:manualLayout>
              <c:xMode val="edge"/>
              <c:yMode val="edge"/>
              <c:x val="0.0124137931034483"/>
              <c:y val="0.445701357466063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2089693176"/>
        <c:crossesAt val="0.01"/>
        <c:crossBetween val="midCat"/>
        <c:majorUnit val="10.0"/>
        <c:minorUnit val="10.0"/>
      </c:valAx>
      <c:spPr>
        <a:solidFill>
          <a:srgbClr val="CCFFFF"/>
        </a:solidFill>
        <a:ln w="12700">
          <a:solidFill>
            <a:srgbClr val="FFFF99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43448275862069"/>
          <c:y val="0.0972850678733031"/>
          <c:w val="0.28"/>
          <c:h val="0.0384615384615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t>Activités à 1000 ans des 4 premiers descendants de l'uranium 238 </a:t>
            </a:r>
          </a:p>
        </c:rich>
      </c:tx>
      <c:layout>
        <c:manualLayout>
          <c:xMode val="edge"/>
          <c:yMode val="edge"/>
          <c:x val="0.186206896551724"/>
          <c:y val="0.020361990950226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689655172414"/>
          <c:y val="0.108597285067873"/>
          <c:w val="0.757241379310345"/>
          <c:h val="0.7805429864253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'Calculs '!$B$3</c:f>
              <c:strCache>
                <c:ptCount val="1"/>
                <c:pt idx="0">
                  <c:v>U-238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'Calculs '!$A$48:$A$66</c:f>
              <c:numCache>
                <c:formatCode>0.00</c:formatCode>
                <c:ptCount val="19"/>
                <c:pt idx="0">
                  <c:v>0.001</c:v>
                </c:pt>
                <c:pt idx="1">
                  <c:v>0.002</c:v>
                </c:pt>
                <c:pt idx="2">
                  <c:v>0.005</c:v>
                </c:pt>
                <c:pt idx="3">
                  <c:v>0.01</c:v>
                </c:pt>
                <c:pt idx="4">
                  <c:v>0.02</c:v>
                </c:pt>
                <c:pt idx="5">
                  <c:v>0.05</c:v>
                </c:pt>
                <c:pt idx="6" formatCode="0">
                  <c:v>0.1</c:v>
                </c:pt>
                <c:pt idx="7" formatCode="General">
                  <c:v>0.2</c:v>
                </c:pt>
                <c:pt idx="8" formatCode="General">
                  <c:v>0.5</c:v>
                </c:pt>
                <c:pt idx="9" formatCode="0">
                  <c:v>1.0</c:v>
                </c:pt>
                <c:pt idx="10" formatCode="General">
                  <c:v>2.0</c:v>
                </c:pt>
                <c:pt idx="11" formatCode="General">
                  <c:v>5.0</c:v>
                </c:pt>
                <c:pt idx="12" formatCode="0">
                  <c:v>10.0</c:v>
                </c:pt>
                <c:pt idx="13" formatCode="General">
                  <c:v>20.0</c:v>
                </c:pt>
                <c:pt idx="14" formatCode="General">
                  <c:v>50.0</c:v>
                </c:pt>
                <c:pt idx="15" formatCode="0">
                  <c:v>100.0</c:v>
                </c:pt>
                <c:pt idx="16" formatCode="General">
                  <c:v>200.0</c:v>
                </c:pt>
                <c:pt idx="17" formatCode="General">
                  <c:v>500.0</c:v>
                </c:pt>
                <c:pt idx="18" formatCode="0">
                  <c:v>1000.0</c:v>
                </c:pt>
              </c:numCache>
            </c:numRef>
          </c:xVal>
          <c:yVal>
            <c:numRef>
              <c:f>'Calculs '!$B$48:$B$66</c:f>
              <c:numCache>
                <c:formatCode>0.00E+00</c:formatCode>
                <c:ptCount val="19"/>
                <c:pt idx="0">
                  <c:v>12.32482774548155</c:v>
                </c:pt>
                <c:pt idx="1">
                  <c:v>12.32482774547966</c:v>
                </c:pt>
                <c:pt idx="2">
                  <c:v>12.32482774547398</c:v>
                </c:pt>
                <c:pt idx="3">
                  <c:v>12.3248277454645</c:v>
                </c:pt>
                <c:pt idx="4">
                  <c:v>12.32482774544556</c:v>
                </c:pt>
                <c:pt idx="5">
                  <c:v>12.32482774538874</c:v>
                </c:pt>
                <c:pt idx="6">
                  <c:v>12.32482774529403</c:v>
                </c:pt>
                <c:pt idx="7">
                  <c:v>12.3248277451046</c:v>
                </c:pt>
                <c:pt idx="8">
                  <c:v>12.32482774453634</c:v>
                </c:pt>
                <c:pt idx="9">
                  <c:v>12.32482774358923</c:v>
                </c:pt>
                <c:pt idx="10">
                  <c:v>12.32482774169501</c:v>
                </c:pt>
                <c:pt idx="11">
                  <c:v>12.32482773601236</c:v>
                </c:pt>
                <c:pt idx="12">
                  <c:v>12.32482772654127</c:v>
                </c:pt>
                <c:pt idx="13">
                  <c:v>12.3248277075991</c:v>
                </c:pt>
                <c:pt idx="14">
                  <c:v>12.32482765077259</c:v>
                </c:pt>
                <c:pt idx="15">
                  <c:v>12.32482755606173</c:v>
                </c:pt>
                <c:pt idx="16">
                  <c:v>12.32482736664001</c:v>
                </c:pt>
                <c:pt idx="17">
                  <c:v>12.32482679837488</c:v>
                </c:pt>
                <c:pt idx="18">
                  <c:v>12.32482585126639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'Calculs '!$B$4</c:f>
              <c:strCache>
                <c:ptCount val="1"/>
                <c:pt idx="0">
                  <c:v>Th-234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'Calculs '!$A$48:$A$66</c:f>
              <c:numCache>
                <c:formatCode>0.00</c:formatCode>
                <c:ptCount val="19"/>
                <c:pt idx="0">
                  <c:v>0.001</c:v>
                </c:pt>
                <c:pt idx="1">
                  <c:v>0.002</c:v>
                </c:pt>
                <c:pt idx="2">
                  <c:v>0.005</c:v>
                </c:pt>
                <c:pt idx="3">
                  <c:v>0.01</c:v>
                </c:pt>
                <c:pt idx="4">
                  <c:v>0.02</c:v>
                </c:pt>
                <c:pt idx="5">
                  <c:v>0.05</c:v>
                </c:pt>
                <c:pt idx="6" formatCode="0">
                  <c:v>0.1</c:v>
                </c:pt>
                <c:pt idx="7" formatCode="General">
                  <c:v>0.2</c:v>
                </c:pt>
                <c:pt idx="8" formatCode="General">
                  <c:v>0.5</c:v>
                </c:pt>
                <c:pt idx="9" formatCode="0">
                  <c:v>1.0</c:v>
                </c:pt>
                <c:pt idx="10" formatCode="General">
                  <c:v>2.0</c:v>
                </c:pt>
                <c:pt idx="11" formatCode="General">
                  <c:v>5.0</c:v>
                </c:pt>
                <c:pt idx="12" formatCode="0">
                  <c:v>10.0</c:v>
                </c:pt>
                <c:pt idx="13" formatCode="General">
                  <c:v>20.0</c:v>
                </c:pt>
                <c:pt idx="14" formatCode="General">
                  <c:v>50.0</c:v>
                </c:pt>
                <c:pt idx="15" formatCode="0">
                  <c:v>100.0</c:v>
                </c:pt>
                <c:pt idx="16" formatCode="General">
                  <c:v>200.0</c:v>
                </c:pt>
                <c:pt idx="17" formatCode="General">
                  <c:v>500.0</c:v>
                </c:pt>
                <c:pt idx="18" formatCode="0">
                  <c:v>1000.0</c:v>
                </c:pt>
              </c:numCache>
            </c:numRef>
          </c:xVal>
          <c:yVal>
            <c:numRef>
              <c:f>'Calculs '!$C$48:$C$66</c:f>
              <c:numCache>
                <c:formatCode>0.00E+00</c:formatCode>
                <c:ptCount val="19"/>
                <c:pt idx="0">
                  <c:v>0.128795400194172</c:v>
                </c:pt>
                <c:pt idx="1">
                  <c:v>0.25624487852607</c:v>
                </c:pt>
                <c:pt idx="2">
                  <c:v>0.630657698855379</c:v>
                </c:pt>
                <c:pt idx="3">
                  <c:v>1.229044834474901</c:v>
                </c:pt>
                <c:pt idx="4">
                  <c:v>2.335528020513994</c:v>
                </c:pt>
                <c:pt idx="5">
                  <c:v>5.035855054393045</c:v>
                </c:pt>
                <c:pt idx="6">
                  <c:v>8.01408815632252</c:v>
                </c:pt>
                <c:pt idx="7">
                  <c:v>10.81710072556907</c:v>
                </c:pt>
                <c:pt idx="8">
                  <c:v>12.26031648726354</c:v>
                </c:pt>
                <c:pt idx="9">
                  <c:v>12.32449007557457</c:v>
                </c:pt>
                <c:pt idx="10">
                  <c:v>12.3248277326241</c:v>
                </c:pt>
                <c:pt idx="11">
                  <c:v>12.32482773619268</c:v>
                </c:pt>
                <c:pt idx="12">
                  <c:v>12.32482772672159</c:v>
                </c:pt>
                <c:pt idx="13">
                  <c:v>12.32482770777942</c:v>
                </c:pt>
                <c:pt idx="14">
                  <c:v>12.3248276509529</c:v>
                </c:pt>
                <c:pt idx="15">
                  <c:v>12.32482755624204</c:v>
                </c:pt>
                <c:pt idx="16">
                  <c:v>12.32482736682033</c:v>
                </c:pt>
                <c:pt idx="17">
                  <c:v>12.3248267985552</c:v>
                </c:pt>
                <c:pt idx="18">
                  <c:v>12.3248258514467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'Calculs '!$B$5</c:f>
              <c:strCache>
                <c:ptCount val="1"/>
                <c:pt idx="0">
                  <c:v>Pa-234</c:v>
                </c:pt>
              </c:strCache>
            </c:strRef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'Calculs '!$A$48:$A$66</c:f>
              <c:numCache>
                <c:formatCode>0.00</c:formatCode>
                <c:ptCount val="19"/>
                <c:pt idx="0">
                  <c:v>0.001</c:v>
                </c:pt>
                <c:pt idx="1">
                  <c:v>0.002</c:v>
                </c:pt>
                <c:pt idx="2">
                  <c:v>0.005</c:v>
                </c:pt>
                <c:pt idx="3">
                  <c:v>0.01</c:v>
                </c:pt>
                <c:pt idx="4">
                  <c:v>0.02</c:v>
                </c:pt>
                <c:pt idx="5">
                  <c:v>0.05</c:v>
                </c:pt>
                <c:pt idx="6" formatCode="0">
                  <c:v>0.1</c:v>
                </c:pt>
                <c:pt idx="7" formatCode="General">
                  <c:v>0.2</c:v>
                </c:pt>
                <c:pt idx="8" formatCode="General">
                  <c:v>0.5</c:v>
                </c:pt>
                <c:pt idx="9" formatCode="0">
                  <c:v>1.0</c:v>
                </c:pt>
                <c:pt idx="10" formatCode="General">
                  <c:v>2.0</c:v>
                </c:pt>
                <c:pt idx="11" formatCode="General">
                  <c:v>5.0</c:v>
                </c:pt>
                <c:pt idx="12" formatCode="0">
                  <c:v>10.0</c:v>
                </c:pt>
                <c:pt idx="13" formatCode="General">
                  <c:v>20.0</c:v>
                </c:pt>
                <c:pt idx="14" formatCode="General">
                  <c:v>50.0</c:v>
                </c:pt>
                <c:pt idx="15" formatCode="0">
                  <c:v>100.0</c:v>
                </c:pt>
                <c:pt idx="16" formatCode="General">
                  <c:v>200.0</c:v>
                </c:pt>
                <c:pt idx="17" formatCode="General">
                  <c:v>500.0</c:v>
                </c:pt>
                <c:pt idx="18" formatCode="0">
                  <c:v>1000.0</c:v>
                </c:pt>
              </c:numCache>
            </c:numRef>
          </c:xVal>
          <c:yVal>
            <c:numRef>
              <c:f>'Calculs '!$D$48:$D$66</c:f>
              <c:numCache>
                <c:formatCode>0.00E+00</c:formatCode>
                <c:ptCount val="19"/>
                <c:pt idx="0">
                  <c:v>0.0441868121901343</c:v>
                </c:pt>
                <c:pt idx="1">
                  <c:v>0.138357190873403</c:v>
                </c:pt>
                <c:pt idx="2">
                  <c:v>0.495158940475255</c:v>
                </c:pt>
                <c:pt idx="3">
                  <c:v>1.099025186447354</c:v>
                </c:pt>
                <c:pt idx="4">
                  <c:v>2.218459090898466</c:v>
                </c:pt>
                <c:pt idx="5">
                  <c:v>4.950432425339895</c:v>
                </c:pt>
                <c:pt idx="6">
                  <c:v>7.963568731368656</c:v>
                </c:pt>
                <c:pt idx="7">
                  <c:v>10.79943101937543</c:v>
                </c:pt>
                <c:pt idx="8">
                  <c:v>12.2595604518888</c:v>
                </c:pt>
                <c:pt idx="9">
                  <c:v>12.32448611829679</c:v>
                </c:pt>
                <c:pt idx="10">
                  <c:v>12.32482773251777</c:v>
                </c:pt>
                <c:pt idx="11">
                  <c:v>12.32482773619476</c:v>
                </c:pt>
                <c:pt idx="12">
                  <c:v>12.32482772672368</c:v>
                </c:pt>
                <c:pt idx="13">
                  <c:v>12.32482770778151</c:v>
                </c:pt>
                <c:pt idx="14">
                  <c:v>12.32482765095499</c:v>
                </c:pt>
                <c:pt idx="15">
                  <c:v>12.32482755624413</c:v>
                </c:pt>
                <c:pt idx="16">
                  <c:v>12.32482736682242</c:v>
                </c:pt>
                <c:pt idx="17">
                  <c:v>12.32482679855729</c:v>
                </c:pt>
                <c:pt idx="18">
                  <c:v>12.3248258514488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'Calculs '!$B$6</c:f>
              <c:strCache>
                <c:ptCount val="1"/>
                <c:pt idx="0">
                  <c:v>U-234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'Calculs '!$A$48:$A$66</c:f>
              <c:numCache>
                <c:formatCode>0.00</c:formatCode>
                <c:ptCount val="19"/>
                <c:pt idx="0">
                  <c:v>0.001</c:v>
                </c:pt>
                <c:pt idx="1">
                  <c:v>0.002</c:v>
                </c:pt>
                <c:pt idx="2">
                  <c:v>0.005</c:v>
                </c:pt>
                <c:pt idx="3">
                  <c:v>0.01</c:v>
                </c:pt>
                <c:pt idx="4">
                  <c:v>0.02</c:v>
                </c:pt>
                <c:pt idx="5">
                  <c:v>0.05</c:v>
                </c:pt>
                <c:pt idx="6" formatCode="0">
                  <c:v>0.1</c:v>
                </c:pt>
                <c:pt idx="7" formatCode="General">
                  <c:v>0.2</c:v>
                </c:pt>
                <c:pt idx="8" formatCode="General">
                  <c:v>0.5</c:v>
                </c:pt>
                <c:pt idx="9" formatCode="0">
                  <c:v>1.0</c:v>
                </c:pt>
                <c:pt idx="10" formatCode="General">
                  <c:v>2.0</c:v>
                </c:pt>
                <c:pt idx="11" formatCode="General">
                  <c:v>5.0</c:v>
                </c:pt>
                <c:pt idx="12" formatCode="0">
                  <c:v>10.0</c:v>
                </c:pt>
                <c:pt idx="13" formatCode="General">
                  <c:v>20.0</c:v>
                </c:pt>
                <c:pt idx="14" formatCode="General">
                  <c:v>50.0</c:v>
                </c:pt>
                <c:pt idx="15" formatCode="0">
                  <c:v>100.0</c:v>
                </c:pt>
                <c:pt idx="16" formatCode="General">
                  <c:v>200.0</c:v>
                </c:pt>
                <c:pt idx="17" formatCode="General">
                  <c:v>500.0</c:v>
                </c:pt>
                <c:pt idx="18" formatCode="0">
                  <c:v>1000.0</c:v>
                </c:pt>
              </c:numCache>
            </c:numRef>
          </c:xVal>
          <c:yVal>
            <c:numRef>
              <c:f>'Calculs '!$E$48:$E$66</c:f>
              <c:numCache>
                <c:formatCode>0.00E+00</c:formatCode>
                <c:ptCount val="19"/>
                <c:pt idx="0">
                  <c:v>4.46643829345703E-11</c:v>
                </c:pt>
                <c:pt idx="1">
                  <c:v>2.95871734619141E-10</c:v>
                </c:pt>
                <c:pt idx="2">
                  <c:v>2.95491600036621E-9</c:v>
                </c:pt>
                <c:pt idx="3">
                  <c:v>1.42616558074951E-8</c:v>
                </c:pt>
                <c:pt idx="4">
                  <c:v>6.14673461914062E-8</c:v>
                </c:pt>
                <c:pt idx="5">
                  <c:v>3.7177739906311E-7</c:v>
                </c:pt>
                <c:pt idx="6">
                  <c:v>1.30374710273743E-6</c:v>
                </c:pt>
                <c:pt idx="7">
                  <c:v>4.02691173934936E-6</c:v>
                </c:pt>
                <c:pt idx="8">
                  <c:v>1.40943870735168E-5</c:v>
                </c:pt>
                <c:pt idx="9">
                  <c:v>3.15113991584778E-5</c:v>
                </c:pt>
                <c:pt idx="10">
                  <c:v>6.63802282791138E-5</c:v>
                </c:pt>
                <c:pt idx="11">
                  <c:v>0.000170986399702072</c:v>
                </c:pt>
                <c:pt idx="12">
                  <c:v>0.000345328045658111</c:v>
                </c:pt>
                <c:pt idx="13">
                  <c:v>0.000694003938619613</c:v>
                </c:pt>
                <c:pt idx="14">
                  <c:v>0.0017399724283886</c:v>
                </c:pt>
                <c:pt idx="15">
                  <c:v>0.00348305596438408</c:v>
                </c:pt>
                <c:pt idx="16">
                  <c:v>0.00696848336086654</c:v>
                </c:pt>
                <c:pt idx="17">
                  <c:v>0.0174188506567593</c:v>
                </c:pt>
                <c:pt idx="18">
                  <c:v>0.0348164298970032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8811640"/>
        <c:axId val="-2109031608"/>
      </c:scatterChart>
      <c:valAx>
        <c:axId val="-2108811640"/>
        <c:scaling>
          <c:logBase val="10.0"/>
          <c:orientation val="minMax"/>
          <c:max val="1000.0"/>
          <c:min val="0.00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9CC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Ans</a:t>
                </a:r>
              </a:p>
            </c:rich>
          </c:tx>
          <c:layout>
            <c:manualLayout>
              <c:xMode val="edge"/>
              <c:yMode val="edge"/>
              <c:x val="0.460689655172414"/>
              <c:y val="0.941176470588235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09031608"/>
        <c:crossesAt val="0.001"/>
        <c:crossBetween val="midCat"/>
      </c:valAx>
      <c:valAx>
        <c:axId val="-2109031608"/>
        <c:scaling>
          <c:logBase val="10.0"/>
          <c:orientation val="minMax"/>
          <c:max val="100.0"/>
          <c:min val="0.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Activités en Gbq (échelle log)</a:t>
                </a:r>
              </a:p>
            </c:rich>
          </c:tx>
          <c:layout>
            <c:manualLayout>
              <c:xMode val="edge"/>
              <c:yMode val="edge"/>
              <c:x val="0.0137931034482759"/>
              <c:y val="0.32352941176470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08811640"/>
        <c:crossesAt val="0.0001"/>
        <c:crossBetween val="midCat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1379310344828"/>
          <c:y val="0.122171945701357"/>
          <c:w val="0.451034482758621"/>
          <c:h val="0.1221719457013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/>
              <a:t>Activités des premiers descendants de U-238</a:t>
            </a:r>
          </a:p>
        </c:rich>
      </c:tx>
      <c:layout>
        <c:manualLayout>
          <c:xMode val="edge"/>
          <c:yMode val="edge"/>
          <c:x val="0.251034482758621"/>
          <c:y val="0.020361990950226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44827586206896"/>
          <c:y val="0.131221719457014"/>
          <c:w val="0.8"/>
          <c:h val="0.7579185520361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'Calculs '!$B$3</c:f>
              <c:strCache>
                <c:ptCount val="1"/>
                <c:pt idx="0">
                  <c:v>U-238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'Calculs '!$A$21:$A$41</c:f>
              <c:numCache>
                <c:formatCode>General</c:formatCode>
                <c:ptCount val="21"/>
                <c:pt idx="0" formatCode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</c:numCache>
            </c:numRef>
          </c:xVal>
          <c:yVal>
            <c:numRef>
              <c:f>'Calculs '!$B$21:$B$41</c:f>
              <c:numCache>
                <c:formatCode>0.00E+00</c:formatCode>
                <c:ptCount val="21"/>
                <c:pt idx="0">
                  <c:v>12.32482774548345</c:v>
                </c:pt>
                <c:pt idx="1">
                  <c:v>12.32482774538874</c:v>
                </c:pt>
                <c:pt idx="2">
                  <c:v>12.32482774529403</c:v>
                </c:pt>
                <c:pt idx="3">
                  <c:v>12.32482774519931</c:v>
                </c:pt>
                <c:pt idx="4">
                  <c:v>12.3248277451046</c:v>
                </c:pt>
                <c:pt idx="5">
                  <c:v>12.32482774500989</c:v>
                </c:pt>
                <c:pt idx="6">
                  <c:v>12.32482774491518</c:v>
                </c:pt>
                <c:pt idx="7">
                  <c:v>12.32482774482047</c:v>
                </c:pt>
                <c:pt idx="8">
                  <c:v>12.32482774472576</c:v>
                </c:pt>
                <c:pt idx="9">
                  <c:v>12.32482774463105</c:v>
                </c:pt>
                <c:pt idx="10">
                  <c:v>12.32482774453634</c:v>
                </c:pt>
                <c:pt idx="11">
                  <c:v>12.32482774444163</c:v>
                </c:pt>
                <c:pt idx="12">
                  <c:v>12.32482774434692</c:v>
                </c:pt>
                <c:pt idx="13">
                  <c:v>12.32482774425221</c:v>
                </c:pt>
                <c:pt idx="14">
                  <c:v>12.3248277441575</c:v>
                </c:pt>
                <c:pt idx="15">
                  <c:v>12.32482774406278</c:v>
                </c:pt>
                <c:pt idx="16">
                  <c:v>12.32482774396807</c:v>
                </c:pt>
                <c:pt idx="17">
                  <c:v>12.32482774387336</c:v>
                </c:pt>
                <c:pt idx="18">
                  <c:v>12.32482774377865</c:v>
                </c:pt>
                <c:pt idx="19">
                  <c:v>12.32482774368394</c:v>
                </c:pt>
                <c:pt idx="20">
                  <c:v>12.32482774358923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'Calculs '!$B$4</c:f>
              <c:strCache>
                <c:ptCount val="1"/>
                <c:pt idx="0">
                  <c:v>Th-234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'Calculs '!$A$21:$A$41</c:f>
              <c:numCache>
                <c:formatCode>General</c:formatCode>
                <c:ptCount val="21"/>
                <c:pt idx="0" formatCode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</c:numCache>
            </c:numRef>
          </c:xVal>
          <c:yVal>
            <c:numRef>
              <c:f>'Calculs '!$C$21:$C$41</c:f>
              <c:numCache>
                <c:formatCode>0.00E+00</c:formatCode>
                <c:ptCount val="21"/>
                <c:pt idx="0">
                  <c:v>1.0E-14</c:v>
                </c:pt>
                <c:pt idx="1">
                  <c:v>5.035855054393045</c:v>
                </c:pt>
                <c:pt idx="2">
                  <c:v>8.01408815632252</c:v>
                </c:pt>
                <c:pt idx="3">
                  <c:v>9.77543202216932</c:v>
                </c:pt>
                <c:pt idx="4">
                  <c:v>10.81710072556907</c:v>
                </c:pt>
                <c:pt idx="5">
                  <c:v>11.43314947598896</c:v>
                </c:pt>
                <c:pt idx="6">
                  <c:v>11.79748418398084</c:v>
                </c:pt>
                <c:pt idx="7">
                  <c:v>12.01295378658505</c:v>
                </c:pt>
                <c:pt idx="8">
                  <c:v>12.1403837256555</c:v>
                </c:pt>
                <c:pt idx="9">
                  <c:v>12.21574651080862</c:v>
                </c:pt>
                <c:pt idx="10">
                  <c:v>12.26031648726354</c:v>
                </c:pt>
                <c:pt idx="11">
                  <c:v>12.28667542285707</c:v>
                </c:pt>
                <c:pt idx="12">
                  <c:v>12.3022642461005</c:v>
                </c:pt>
                <c:pt idx="13">
                  <c:v>12.31148356411262</c:v>
                </c:pt>
                <c:pt idx="14">
                  <c:v>12.31693592078092</c:v>
                </c:pt>
                <c:pt idx="15">
                  <c:v>12.32016047524942</c:v>
                </c:pt>
                <c:pt idx="16">
                  <c:v>12.32206749492306</c:v>
                </c:pt>
                <c:pt idx="17">
                  <c:v>12.32319531708273</c:v>
                </c:pt>
                <c:pt idx="18">
                  <c:v>12.3238623174348</c:v>
                </c:pt>
                <c:pt idx="19">
                  <c:v>12.32425678516891</c:v>
                </c:pt>
                <c:pt idx="20">
                  <c:v>12.32449007557457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'Calculs '!$B$5</c:f>
              <c:strCache>
                <c:ptCount val="1"/>
                <c:pt idx="0">
                  <c:v>Pa-234</c:v>
                </c:pt>
              </c:strCache>
            </c:strRef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'Calculs '!$A$21:$A$41</c:f>
              <c:numCache>
                <c:formatCode>General</c:formatCode>
                <c:ptCount val="21"/>
                <c:pt idx="0" formatCode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</c:numCache>
            </c:numRef>
          </c:xVal>
          <c:yVal>
            <c:numRef>
              <c:f>'Calculs '!$D$21:$D$41</c:f>
              <c:numCache>
                <c:formatCode>0.00E+00</c:formatCode>
                <c:ptCount val="21"/>
                <c:pt idx="0">
                  <c:v>1.0E-14</c:v>
                </c:pt>
                <c:pt idx="1">
                  <c:v>4.950432425339895</c:v>
                </c:pt>
                <c:pt idx="2">
                  <c:v>7.963568731368656</c:v>
                </c:pt>
                <c:pt idx="3">
                  <c:v>9.745554549116471</c:v>
                </c:pt>
                <c:pt idx="4">
                  <c:v>10.79943101937543</c:v>
                </c:pt>
                <c:pt idx="5">
                  <c:v>11.42269951201755</c:v>
                </c:pt>
                <c:pt idx="6">
                  <c:v>11.79130401630851</c:v>
                </c:pt>
                <c:pt idx="7">
                  <c:v>12.0092988005431</c:v>
                </c:pt>
                <c:pt idx="8">
                  <c:v>12.13822214628208</c:v>
                </c:pt>
                <c:pt idx="9">
                  <c:v>12.2144681405679</c:v>
                </c:pt>
                <c:pt idx="10">
                  <c:v>12.2595604518888</c:v>
                </c:pt>
                <c:pt idx="11">
                  <c:v>12.28622829927017</c:v>
                </c:pt>
                <c:pt idx="12">
                  <c:v>12.30199981468845</c:v>
                </c:pt>
                <c:pt idx="13">
                  <c:v>12.31132717788392</c:v>
                </c:pt>
                <c:pt idx="14">
                  <c:v>12.31684343308346</c:v>
                </c:pt>
                <c:pt idx="15">
                  <c:v>12.32010577750399</c:v>
                </c:pt>
                <c:pt idx="16">
                  <c:v>12.32203514636854</c:v>
                </c:pt>
                <c:pt idx="17">
                  <c:v>12.32317618596587</c:v>
                </c:pt>
                <c:pt idx="18">
                  <c:v>12.32385100318515</c:v>
                </c:pt>
                <c:pt idx="19">
                  <c:v>12.32425009385867</c:v>
                </c:pt>
                <c:pt idx="20">
                  <c:v>12.32448611829679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'Calculs '!$B$6</c:f>
              <c:strCache>
                <c:ptCount val="1"/>
                <c:pt idx="0">
                  <c:v>U-234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'Calculs '!$A$21:$A$41</c:f>
              <c:numCache>
                <c:formatCode>General</c:formatCode>
                <c:ptCount val="21"/>
                <c:pt idx="0" formatCode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</c:numCache>
            </c:numRef>
          </c:xVal>
          <c:yVal>
            <c:numRef>
              <c:f>'Calculs '!$E$21:$E$41</c:f>
              <c:numCache>
                <c:formatCode>0.00E+00</c:formatCode>
                <c:ptCount val="21"/>
                <c:pt idx="0">
                  <c:v>1.0E-14</c:v>
                </c:pt>
                <c:pt idx="1">
                  <c:v>3.7177739906311E-7</c:v>
                </c:pt>
                <c:pt idx="2">
                  <c:v>1.30374710273743E-6</c:v>
                </c:pt>
                <c:pt idx="3">
                  <c:v>2.56728409004211E-6</c:v>
                </c:pt>
                <c:pt idx="4">
                  <c:v>4.02691173934936E-6</c:v>
                </c:pt>
                <c:pt idx="5">
                  <c:v>5.60250840950012E-6</c:v>
                </c:pt>
                <c:pt idx="6">
                  <c:v>7.24668971633911E-6</c:v>
                </c:pt>
                <c:pt idx="7">
                  <c:v>8.931432264328E-6</c:v>
                </c:pt>
                <c:pt idx="8">
                  <c:v>1.06401628551483E-5</c:v>
                </c:pt>
                <c:pt idx="9">
                  <c:v>1.23630800075531E-5</c:v>
                </c:pt>
                <c:pt idx="10">
                  <c:v>1.40943870735168E-5</c:v>
                </c:pt>
                <c:pt idx="11">
                  <c:v>1.58306558837891E-5</c:v>
                </c:pt>
                <c:pt idx="12">
                  <c:v>1.7569858997345E-5</c:v>
                </c:pt>
                <c:pt idx="13">
                  <c:v>1.93107973670959E-5</c:v>
                </c:pt>
                <c:pt idx="14">
                  <c:v>2.10527618808746E-5</c:v>
                </c:pt>
                <c:pt idx="15">
                  <c:v>2.27953331565857E-5</c:v>
                </c:pt>
                <c:pt idx="16">
                  <c:v>2.45382631835938E-5</c:v>
                </c:pt>
                <c:pt idx="17">
                  <c:v>2.62814052696228E-5</c:v>
                </c:pt>
                <c:pt idx="18">
                  <c:v>2.80246726722717E-5</c:v>
                </c:pt>
                <c:pt idx="19">
                  <c:v>2.97680140838623E-5</c:v>
                </c:pt>
                <c:pt idx="20">
                  <c:v>3.15113991584778E-5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7244936"/>
        <c:axId val="2089719304"/>
      </c:scatterChart>
      <c:valAx>
        <c:axId val="2147244936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Ans</a:t>
                </a:r>
              </a:p>
            </c:rich>
          </c:tx>
          <c:layout>
            <c:manualLayout>
              <c:xMode val="edge"/>
              <c:yMode val="edge"/>
              <c:x val="0.456551724137931"/>
              <c:y val="0.9411764705882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2089719304"/>
        <c:crosses val="autoZero"/>
        <c:crossBetween val="midCat"/>
        <c:majorUnit val="0.1"/>
        <c:minorUnit val="0.1"/>
      </c:valAx>
      <c:valAx>
        <c:axId val="2089719304"/>
        <c:scaling>
          <c:orientation val="minMax"/>
          <c:max val="12.5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Activités en Gbq</a:t>
                </a:r>
              </a:p>
            </c:rich>
          </c:tx>
          <c:layout>
            <c:manualLayout>
              <c:xMode val="edge"/>
              <c:yMode val="edge"/>
              <c:x val="0.0124137931034483"/>
              <c:y val="0.3936651583710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2147244936"/>
        <c:crosses val="autoZero"/>
        <c:crossBetween val="midCat"/>
        <c:majorUnit val="2.5"/>
        <c:minorUnit val="1.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9310344827586"/>
          <c:y val="0.445701357466063"/>
          <c:w val="0.0951724137931034"/>
          <c:h val="0.1289592760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  <sheetView workbookViewId="1" zoomToFit="1"/>
  </sheetViews>
  <pageMargins left="0.75" right="0.75" top="1" bottom="1" header="0.4921259845" footer="0.4921259845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  <sheetView workbookViewId="1" zoomToFit="1"/>
  </sheetViews>
  <pageMargins left="0.75" right="0.75" top="1" bottom="1" header="0.4921259845" footer="0.4921259845"/>
  <pageSetup paperSize="9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  <sheetView tabSelected="1" workbookViewId="1"/>
  </sheetViews>
  <pageMargins left="0.75" right="0.75" top="1" bottom="1" header="0.4921259845" footer="0.4921259845"/>
  <pageSetup paperSize="9"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6"/>
  <sheetViews>
    <sheetView topLeftCell="B1" workbookViewId="0">
      <selection activeCell="I12" sqref="I12"/>
    </sheetView>
    <sheetView topLeftCell="A10" workbookViewId="1">
      <selection activeCell="C18" sqref="C18"/>
    </sheetView>
  </sheetViews>
  <sheetFormatPr baseColWidth="10" defaultRowHeight="13" x14ac:dyDescent="0"/>
  <cols>
    <col min="2" max="2" width="12" bestFit="1" customWidth="1"/>
    <col min="5" max="6" width="13.5703125" bestFit="1" customWidth="1"/>
    <col min="7" max="7" width="17.5703125" style="1" bestFit="1" customWidth="1"/>
    <col min="8" max="9" width="12.5703125" bestFit="1" customWidth="1"/>
  </cols>
  <sheetData>
    <row r="2" spans="1:10" ht="14">
      <c r="A2" s="29" t="s">
        <v>17</v>
      </c>
      <c r="B2" s="37" t="s">
        <v>3</v>
      </c>
      <c r="C2" s="38" t="s">
        <v>4</v>
      </c>
      <c r="D2" s="38" t="s">
        <v>7</v>
      </c>
      <c r="E2" s="46" t="s">
        <v>18</v>
      </c>
      <c r="F2" s="14" t="s">
        <v>6</v>
      </c>
      <c r="G2" s="19" t="s">
        <v>11</v>
      </c>
      <c r="H2" s="50" t="s">
        <v>5</v>
      </c>
      <c r="I2" s="14" t="s">
        <v>9</v>
      </c>
      <c r="J2" s="15" t="s">
        <v>10</v>
      </c>
    </row>
    <row r="3" spans="1:10">
      <c r="A3" s="23">
        <v>0</v>
      </c>
      <c r="B3" s="39" t="s">
        <v>24</v>
      </c>
      <c r="C3" s="40">
        <v>238</v>
      </c>
      <c r="D3" s="40">
        <v>92</v>
      </c>
      <c r="E3" s="45">
        <v>4510000000</v>
      </c>
      <c r="F3" s="3">
        <f>E3*365.25*86400</f>
        <v>1.42324776E+17</v>
      </c>
      <c r="G3" s="3">
        <f>LN(2)/F3</f>
        <v>4.8701793183215361E-18</v>
      </c>
      <c r="H3" s="51">
        <v>1000</v>
      </c>
      <c r="I3" s="47">
        <f>6.023*10^23*H3*1000/C3</f>
        <v>2.5306722689075628E+27</v>
      </c>
      <c r="J3" s="10">
        <f>LN(2)*I3/F3</f>
        <v>12324827745.483448</v>
      </c>
    </row>
    <row r="4" spans="1:10">
      <c r="A4" s="24">
        <v>1</v>
      </c>
      <c r="B4" s="41" t="s">
        <v>25</v>
      </c>
      <c r="C4" s="42">
        <v>234</v>
      </c>
      <c r="D4" s="42">
        <v>90</v>
      </c>
      <c r="E4" s="71">
        <v>6.5982203969883649E-2</v>
      </c>
      <c r="F4" s="6">
        <f>E4*365.25*86400</f>
        <v>2082240.0000000002</v>
      </c>
      <c r="G4" s="6">
        <f>LN(2)/F4</f>
        <v>3.3288534489777605E-7</v>
      </c>
      <c r="H4" s="52">
        <v>0</v>
      </c>
      <c r="I4" s="48">
        <f>6.023*10^23*H4*1000/C4</f>
        <v>0</v>
      </c>
      <c r="J4" s="11">
        <f>LN(2)*I4/F4</f>
        <v>0</v>
      </c>
    </row>
    <row r="5" spans="1:10">
      <c r="A5" s="24">
        <v>2</v>
      </c>
      <c r="B5" s="41" t="s">
        <v>26</v>
      </c>
      <c r="C5" s="42">
        <v>234</v>
      </c>
      <c r="D5" s="42">
        <v>91</v>
      </c>
      <c r="E5" s="71">
        <v>7.6431667807437824E-4</v>
      </c>
      <c r="F5" s="6">
        <f>E5*365.25*86400</f>
        <v>24120</v>
      </c>
      <c r="G5" s="6">
        <f>LN(2)/F5</f>
        <v>2.873744529684682E-5</v>
      </c>
      <c r="H5" s="52">
        <v>0</v>
      </c>
      <c r="I5" s="48">
        <f>6.023*10^23*H5*1000/C5</f>
        <v>0</v>
      </c>
      <c r="J5" s="11">
        <f>LN(2)*I5/F5</f>
        <v>0</v>
      </c>
    </row>
    <row r="6" spans="1:10">
      <c r="A6" s="25">
        <v>3</v>
      </c>
      <c r="B6" s="43" t="s">
        <v>27</v>
      </c>
      <c r="C6" s="44">
        <v>234</v>
      </c>
      <c r="D6" s="44">
        <v>92</v>
      </c>
      <c r="E6" s="72">
        <v>245000</v>
      </c>
      <c r="F6" s="8">
        <f>E6*365.25*86400</f>
        <v>7731612000000</v>
      </c>
      <c r="G6" s="8">
        <f>LN(2)/F6</f>
        <v>8.9651056022980112E-14</v>
      </c>
      <c r="H6" s="53">
        <v>0</v>
      </c>
      <c r="I6" s="49">
        <f>6.023*10^23*H6*1000/C6</f>
        <v>0</v>
      </c>
      <c r="J6" s="12">
        <f>LN(2)*I6/F6</f>
        <v>0</v>
      </c>
    </row>
    <row r="9" spans="1:10">
      <c r="B9" s="81" t="s">
        <v>15</v>
      </c>
      <c r="C9" s="81"/>
      <c r="D9" s="81"/>
      <c r="E9" s="81"/>
    </row>
    <row r="10" spans="1:10">
      <c r="A10" s="29" t="s">
        <v>17</v>
      </c>
      <c r="B10" s="13" t="s">
        <v>3</v>
      </c>
      <c r="C10" s="29" t="s">
        <v>16</v>
      </c>
      <c r="D10" s="13">
        <v>0</v>
      </c>
      <c r="E10" s="14">
        <v>1</v>
      </c>
      <c r="F10" s="14">
        <v>2</v>
      </c>
      <c r="G10" s="15">
        <v>3</v>
      </c>
      <c r="I10" s="80">
        <f>I3</f>
        <v>2.5306722689075628E+27</v>
      </c>
    </row>
    <row r="11" spans="1:10">
      <c r="A11" s="23">
        <v>0</v>
      </c>
      <c r="B11" s="2" t="str">
        <f>B3</f>
        <v>U-238</v>
      </c>
      <c r="C11" s="16" t="s">
        <v>0</v>
      </c>
      <c r="D11" s="21">
        <f>J3</f>
        <v>12324827745.483448</v>
      </c>
      <c r="E11" s="26"/>
      <c r="F11" s="26"/>
      <c r="G11" s="27"/>
      <c r="I11" s="80">
        <f>I10*G3*86400*365.25*100</f>
        <v>3.8894198406086853E+19</v>
      </c>
    </row>
    <row r="12" spans="1:10">
      <c r="A12" s="24">
        <v>1</v>
      </c>
      <c r="B12" s="4" t="str">
        <f>B4</f>
        <v>Th-234</v>
      </c>
      <c r="C12" s="17" t="s">
        <v>1</v>
      </c>
      <c r="D12" s="22">
        <f>D11*G4/(G4-G3)</f>
        <v>12324827745.663763</v>
      </c>
      <c r="E12" s="6">
        <f>J4-D12</f>
        <v>-12324827745.663763</v>
      </c>
      <c r="F12" s="5"/>
      <c r="G12" s="9"/>
      <c r="I12" s="80">
        <f>I10/I11</f>
        <v>65065546.344092242</v>
      </c>
    </row>
    <row r="13" spans="1:10">
      <c r="A13" s="24">
        <v>2</v>
      </c>
      <c r="B13" s="4" t="str">
        <f>B5</f>
        <v>Pa-234</v>
      </c>
      <c r="C13" s="17" t="s">
        <v>2</v>
      </c>
      <c r="D13" s="22">
        <f>D12*G5/(G5-G$3)</f>
        <v>12324827745.665852</v>
      </c>
      <c r="E13" s="6">
        <f>E12*G5/(G5-G$4)</f>
        <v>-12469267741.983419</v>
      </c>
      <c r="F13" s="6">
        <f>J5-(D13+E13)</f>
        <v>144439996.31756783</v>
      </c>
      <c r="G13" s="9"/>
      <c r="I13" s="1"/>
    </row>
    <row r="14" spans="1:10">
      <c r="A14" s="25">
        <v>3</v>
      </c>
      <c r="B14" s="7" t="str">
        <f>B6</f>
        <v>U-234</v>
      </c>
      <c r="C14" s="18" t="s">
        <v>8</v>
      </c>
      <c r="D14" s="31">
        <f>D13*G6/(G6-G$3)</f>
        <v>12325497312.593035</v>
      </c>
      <c r="E14" s="8">
        <f>E13*G6/(G6-G$4)</f>
        <v>3358.1632207577595</v>
      </c>
      <c r="F14" s="8">
        <f>F13*G6/(G6-G$5)</f>
        <v>-0.45060366739152152</v>
      </c>
      <c r="G14" s="12">
        <f>J6-D14-E14-F14</f>
        <v>-12325500670.305653</v>
      </c>
      <c r="I14" s="32"/>
    </row>
    <row r="15" spans="1:10">
      <c r="A15" s="5"/>
      <c r="B15" s="28"/>
      <c r="C15" s="28"/>
      <c r="D15" s="28"/>
      <c r="E15" s="28"/>
      <c r="F15" s="28"/>
      <c r="G15"/>
      <c r="H15" s="1"/>
    </row>
    <row r="16" spans="1:10">
      <c r="A16" s="73" t="s">
        <v>19</v>
      </c>
      <c r="B16" s="54"/>
      <c r="C16" s="70">
        <f>10^9</f>
        <v>1000000000</v>
      </c>
      <c r="D16" s="68" t="s">
        <v>28</v>
      </c>
      <c r="F16" s="1"/>
      <c r="G16"/>
    </row>
    <row r="17" spans="1:10">
      <c r="A17" s="74" t="s">
        <v>20</v>
      </c>
      <c r="B17" s="55"/>
      <c r="C17" s="57">
        <v>1</v>
      </c>
      <c r="D17" s="69" t="s">
        <v>21</v>
      </c>
      <c r="F17" s="1"/>
      <c r="G17"/>
    </row>
    <row r="19" spans="1:10">
      <c r="B19" s="82" t="s">
        <v>14</v>
      </c>
      <c r="C19" s="84"/>
      <c r="D19" s="84"/>
      <c r="E19" s="85"/>
      <c r="F19" s="28"/>
      <c r="G19" s="82" t="s">
        <v>29</v>
      </c>
      <c r="H19" s="83"/>
      <c r="I19" s="83"/>
      <c r="J19" s="85"/>
    </row>
    <row r="20" spans="1:10">
      <c r="A20" s="13" t="s">
        <v>13</v>
      </c>
      <c r="B20" s="13" t="str">
        <f>$B$3</f>
        <v>U-238</v>
      </c>
      <c r="C20" s="14" t="str">
        <f>$B$4</f>
        <v>Th-234</v>
      </c>
      <c r="D20" s="14" t="str">
        <f>$B$5</f>
        <v>Pa-234</v>
      </c>
      <c r="E20" s="15" t="str">
        <f>B14</f>
        <v>U-234</v>
      </c>
      <c r="F20" s="28"/>
      <c r="G20" s="13" t="str">
        <f>$B$3</f>
        <v>U-238</v>
      </c>
      <c r="H20" s="14" t="str">
        <f>$B$4</f>
        <v>Th-234</v>
      </c>
      <c r="I20" s="14" t="str">
        <f>$B$5</f>
        <v>Pa-234</v>
      </c>
      <c r="J20" s="15" t="str">
        <f>E20</f>
        <v>U-234</v>
      </c>
    </row>
    <row r="21" spans="1:10">
      <c r="A21" s="30">
        <v>0</v>
      </c>
      <c r="B21" s="22">
        <f t="shared" ref="B21:B41" si="0">D$11*2^(-A21/E$3)/$C$16</f>
        <v>12.324827745483448</v>
      </c>
      <c r="C21" s="6">
        <f>(D$12*2^(-A21/E$3)+E$12*2^(-A21/E$4))/$C$16+ 0.00000000000001</f>
        <v>1E-14</v>
      </c>
      <c r="D21" s="6">
        <f>(D$13*2^(-A21/E$3)+E$13*2^(-A21/E$4)+F$13*2^(-A21/E$5))/$C$16+ 0.00000000000001</f>
        <v>1E-14</v>
      </c>
      <c r="E21" s="34">
        <f>(D$14*2^(-A21/E$3)+E$14*2^(-A21/E$4)+F$14*2^(-A21/E$5)+G$14*2^(-A21/E$6))/$C$16+ 0.00000000000001</f>
        <v>1E-14</v>
      </c>
      <c r="G21" s="75">
        <f>1000*(B21/G$3)/(6.023*10^23)*(C$3/1000)*$C$16</f>
        <v>999999.99999999977</v>
      </c>
      <c r="H21" s="76">
        <f>1000*(C21/G$4)/(6.023*10^23)*(C$4/1000)*$C$16</f>
        <v>1.1671006696564983E-20</v>
      </c>
      <c r="I21" s="76">
        <f>1000*(D21/G$5)/(6.023*10^23)*(C$5/1000)*$C$16</f>
        <v>1.3519319651968425E-22</v>
      </c>
      <c r="J21" s="36">
        <f>1000*(E21/G$6)/(6.023*10^23)*(C$6/1000)*$C$16</f>
        <v>4.3335876473049295E-14</v>
      </c>
    </row>
    <row r="22" spans="1:10">
      <c r="A22" s="24">
        <f t="shared" ref="A22:A38" si="1">A21+$C$17/20</f>
        <v>0.05</v>
      </c>
      <c r="B22" s="22">
        <f t="shared" si="0"/>
        <v>12.324827745388736</v>
      </c>
      <c r="C22" s="6">
        <f t="shared" ref="C22:C41" si="2">(D$12*2^(-A22/E$3)+E$12*2^(-A22/E$4))/$C$16</f>
        <v>5.0358550543930454</v>
      </c>
      <c r="D22" s="6">
        <f t="shared" ref="D22:D41" si="3">(D$13*2^(-A22/E$3)+E$13*2^(-A22/E$4)+F$13*2^(-A22/E$5))/$C$16</f>
        <v>4.9504324253398959</v>
      </c>
      <c r="E22" s="34">
        <f t="shared" ref="E22:E41" si="4">(D$14*2^(-A22/E$3)+E$14*2^(-A22/E$4)+F$14*2^(-A22/E$5)+G$14*2^(-A22/E$6))/$C$16</f>
        <v>3.7177739906311036E-7</v>
      </c>
      <c r="G22" s="58">
        <f t="shared" ref="G22:G41" si="5">1000*(B22/G$3)/(6.023*10^23)*(C$3/1000)*$C$16</f>
        <v>999999.99999231519</v>
      </c>
      <c r="H22" s="77">
        <f t="shared" ref="H22:H41" si="6">1000*(C22/G$4)/(6.023*10^23)*(C$4/1000)*$C$16</f>
        <v>5.877349806275185E-6</v>
      </c>
      <c r="I22" s="77">
        <f t="shared" ref="I22:I41" si="7">1000*(D22/G$5)/(6.023*10^23)*(C$5/1000)*$C$16</f>
        <v>6.6926478373639362E-8</v>
      </c>
      <c r="J22" s="11">
        <f t="shared" ref="J22:J41" si="8">1000*(E22/G$6)/(6.023*10^23)*(C$6/1000)*$C$16</f>
        <v>1.6111299441270502E-6</v>
      </c>
    </row>
    <row r="23" spans="1:10">
      <c r="A23" s="24">
        <f t="shared" si="1"/>
        <v>0.1</v>
      </c>
      <c r="B23" s="22">
        <f t="shared" si="0"/>
        <v>12.324827745294026</v>
      </c>
      <c r="C23" s="6">
        <f t="shared" si="2"/>
        <v>8.0140881563225204</v>
      </c>
      <c r="D23" s="6">
        <f t="shared" si="3"/>
        <v>7.9635687313686567</v>
      </c>
      <c r="E23" s="34">
        <f t="shared" si="4"/>
        <v>1.3037471027374268E-6</v>
      </c>
      <c r="G23" s="58">
        <f t="shared" si="5"/>
        <v>999999.99998463085</v>
      </c>
      <c r="H23" s="77">
        <f t="shared" si="6"/>
        <v>9.3532476539302256E-6</v>
      </c>
      <c r="I23" s="77">
        <f t="shared" si="7"/>
        <v>1.0766203124979353E-7</v>
      </c>
      <c r="J23" s="11">
        <f t="shared" si="8"/>
        <v>5.6499023396325041E-6</v>
      </c>
    </row>
    <row r="24" spans="1:10">
      <c r="A24" s="24">
        <f t="shared" si="1"/>
        <v>0.15000000000000002</v>
      </c>
      <c r="B24" s="22">
        <f t="shared" si="0"/>
        <v>12.324827745199315</v>
      </c>
      <c r="C24" s="6">
        <f t="shared" si="2"/>
        <v>9.7754320221693227</v>
      </c>
      <c r="D24" s="6">
        <f t="shared" si="3"/>
        <v>9.7455545491164717</v>
      </c>
      <c r="E24" s="34">
        <f t="shared" si="4"/>
        <v>2.5672840900421141E-6</v>
      </c>
      <c r="G24" s="58">
        <f t="shared" si="5"/>
        <v>999999.99997694616</v>
      </c>
      <c r="H24" s="77">
        <f t="shared" si="6"/>
        <v>1.1408913259255393E-5</v>
      </c>
      <c r="I24" s="77">
        <f t="shared" si="7"/>
        <v>1.3175326713520061E-7</v>
      </c>
      <c r="J24" s="11">
        <f t="shared" si="8"/>
        <v>1.1125550619728983E-5</v>
      </c>
    </row>
    <row r="25" spans="1:10">
      <c r="A25" s="24">
        <f t="shared" si="1"/>
        <v>0.2</v>
      </c>
      <c r="B25" s="22">
        <f t="shared" si="0"/>
        <v>12.324827745104603</v>
      </c>
      <c r="C25" s="6">
        <f t="shared" si="2"/>
        <v>10.81710072556907</v>
      </c>
      <c r="D25" s="6">
        <f t="shared" si="3"/>
        <v>10.799431019375433</v>
      </c>
      <c r="E25" s="34">
        <f t="shared" si="4"/>
        <v>4.0269117393493654E-6</v>
      </c>
      <c r="G25" s="58">
        <f t="shared" si="5"/>
        <v>999999.99996926158</v>
      </c>
      <c r="H25" s="77">
        <f t="shared" si="6"/>
        <v>1.2624645500553454E-5</v>
      </c>
      <c r="I25" s="77">
        <f t="shared" si="7"/>
        <v>1.4600096001031969E-7</v>
      </c>
      <c r="J25" s="11">
        <f t="shared" si="8"/>
        <v>1.7450974970431619E-5</v>
      </c>
    </row>
    <row r="26" spans="1:10">
      <c r="A26" s="24">
        <f t="shared" si="1"/>
        <v>0.25</v>
      </c>
      <c r="B26" s="22">
        <f t="shared" si="0"/>
        <v>12.324827745009893</v>
      </c>
      <c r="C26" s="6">
        <f t="shared" si="2"/>
        <v>11.433149475988959</v>
      </c>
      <c r="D26" s="6">
        <f t="shared" si="3"/>
        <v>11.42269951201755</v>
      </c>
      <c r="E26" s="34">
        <f t="shared" si="4"/>
        <v>5.6025084095001218E-6</v>
      </c>
      <c r="G26" s="58">
        <f t="shared" si="5"/>
        <v>999999.99996157724</v>
      </c>
      <c r="H26" s="77">
        <f t="shared" si="6"/>
        <v>1.3343636409709556E-5</v>
      </c>
      <c r="I26" s="77">
        <f t="shared" si="7"/>
        <v>1.5442712599134901E-7</v>
      </c>
      <c r="J26" s="11">
        <f t="shared" si="8"/>
        <v>2.4278961237331716E-5</v>
      </c>
    </row>
    <row r="27" spans="1:10">
      <c r="A27" s="24">
        <f t="shared" si="1"/>
        <v>0.3</v>
      </c>
      <c r="B27" s="22">
        <f t="shared" si="0"/>
        <v>12.324827744915183</v>
      </c>
      <c r="C27" s="6">
        <f t="shared" si="2"/>
        <v>11.797484183980844</v>
      </c>
      <c r="D27" s="6">
        <f t="shared" si="3"/>
        <v>11.79130401630851</v>
      </c>
      <c r="E27" s="34">
        <f t="shared" si="4"/>
        <v>7.2466897163391113E-6</v>
      </c>
      <c r="G27" s="58">
        <f t="shared" si="5"/>
        <v>999999.99995389231</v>
      </c>
      <c r="H27" s="77">
        <f t="shared" si="6"/>
        <v>1.3768851691385992E-5</v>
      </c>
      <c r="I27" s="77">
        <f t="shared" si="7"/>
        <v>1.5941040811001388E-7</v>
      </c>
      <c r="J27" s="11">
        <f t="shared" si="8"/>
        <v>3.1404165038578838E-5</v>
      </c>
    </row>
    <row r="28" spans="1:10">
      <c r="A28" s="24">
        <f t="shared" si="1"/>
        <v>0.35</v>
      </c>
      <c r="B28" s="22">
        <f t="shared" si="0"/>
        <v>12.324827744820473</v>
      </c>
      <c r="C28" s="6">
        <f t="shared" si="2"/>
        <v>12.012953786585054</v>
      </c>
      <c r="D28" s="6">
        <f t="shared" si="3"/>
        <v>12.009298800543091</v>
      </c>
      <c r="E28" s="34">
        <f t="shared" si="4"/>
        <v>8.9314322643280032E-6</v>
      </c>
      <c r="G28" s="58">
        <f t="shared" si="5"/>
        <v>999999.99994620797</v>
      </c>
      <c r="H28" s="77">
        <f t="shared" si="6"/>
        <v>1.4020326408875981E-5</v>
      </c>
      <c r="I28" s="77">
        <f t="shared" si="7"/>
        <v>1.6235754928054304E-7</v>
      </c>
      <c r="J28" s="11">
        <f t="shared" si="8"/>
        <v>3.8705144533432528E-5</v>
      </c>
    </row>
    <row r="29" spans="1:10">
      <c r="A29" s="24">
        <f t="shared" si="1"/>
        <v>0.39999999999999997</v>
      </c>
      <c r="B29" s="22">
        <f t="shared" si="0"/>
        <v>12.324827744725761</v>
      </c>
      <c r="C29" s="6">
        <f t="shared" si="2"/>
        <v>12.1403837256555</v>
      </c>
      <c r="D29" s="6">
        <f t="shared" si="3"/>
        <v>12.138222146282081</v>
      </c>
      <c r="E29" s="34">
        <f t="shared" si="4"/>
        <v>1.0640162855148315E-5</v>
      </c>
      <c r="G29" s="58">
        <f t="shared" si="5"/>
        <v>999999.9999385234</v>
      </c>
      <c r="H29" s="77">
        <f t="shared" si="6"/>
        <v>1.4169049976099388E-5</v>
      </c>
      <c r="I29" s="77">
        <f t="shared" si="7"/>
        <v>1.6410050520218965E-7</v>
      </c>
      <c r="J29" s="11">
        <f t="shared" si="8"/>
        <v>4.6110078314383492E-5</v>
      </c>
    </row>
    <row r="30" spans="1:10">
      <c r="A30" s="24">
        <f t="shared" si="1"/>
        <v>0.44999999999999996</v>
      </c>
      <c r="B30" s="22">
        <f t="shared" si="0"/>
        <v>12.324827744631047</v>
      </c>
      <c r="C30" s="6">
        <f t="shared" si="2"/>
        <v>12.215746510808625</v>
      </c>
      <c r="D30" s="6">
        <f t="shared" si="3"/>
        <v>12.214468140567897</v>
      </c>
      <c r="E30" s="34">
        <f t="shared" si="4"/>
        <v>1.23630800075531E-5</v>
      </c>
      <c r="G30" s="58">
        <f t="shared" si="5"/>
        <v>999999.99993083859</v>
      </c>
      <c r="H30" s="77">
        <f t="shared" si="6"/>
        <v>1.4257005933118779E-5</v>
      </c>
      <c r="I30" s="77">
        <f t="shared" si="7"/>
        <v>1.651312991711218E-7</v>
      </c>
      <c r="J30" s="11">
        <f t="shared" si="8"/>
        <v>5.3576490803374644E-5</v>
      </c>
    </row>
    <row r="31" spans="1:10">
      <c r="A31" s="24">
        <f t="shared" si="1"/>
        <v>0.49999999999999994</v>
      </c>
      <c r="B31" s="22">
        <f t="shared" si="0"/>
        <v>12.324827744536339</v>
      </c>
      <c r="C31" s="6">
        <f t="shared" si="2"/>
        <v>12.260316487263545</v>
      </c>
      <c r="D31" s="6">
        <f t="shared" si="3"/>
        <v>12.259560451888799</v>
      </c>
      <c r="E31" s="34">
        <f t="shared" si="4"/>
        <v>1.4094387073516845E-5</v>
      </c>
      <c r="G31" s="58">
        <f t="shared" si="5"/>
        <v>999999.99992315436</v>
      </c>
      <c r="H31" s="77">
        <f t="shared" si="6"/>
        <v>1.430902358248589E-5</v>
      </c>
      <c r="I31" s="77">
        <f t="shared" si="7"/>
        <v>1.6574091654171514E-7</v>
      </c>
      <c r="J31" s="11">
        <f t="shared" si="8"/>
        <v>6.1079261718126855E-5</v>
      </c>
    </row>
    <row r="32" spans="1:10">
      <c r="A32" s="24">
        <f t="shared" si="1"/>
        <v>0.54999999999999993</v>
      </c>
      <c r="B32" s="22">
        <f t="shared" si="0"/>
        <v>12.324827744441627</v>
      </c>
      <c r="C32" s="6">
        <f t="shared" si="2"/>
        <v>12.286675422857074</v>
      </c>
      <c r="D32" s="6">
        <f t="shared" si="3"/>
        <v>12.286228299270174</v>
      </c>
      <c r="E32" s="34">
        <f t="shared" si="4"/>
        <v>1.5830655883789062E-5</v>
      </c>
      <c r="G32" s="58">
        <f t="shared" si="5"/>
        <v>999999.99991546979</v>
      </c>
      <c r="H32" s="77">
        <f t="shared" si="6"/>
        <v>1.4339787113868527E-5</v>
      </c>
      <c r="I32" s="77">
        <f t="shared" si="7"/>
        <v>1.6610144769489389E-7</v>
      </c>
      <c r="J32" s="11">
        <f t="shared" si="8"/>
        <v>6.8603534786723389E-5</v>
      </c>
    </row>
    <row r="33" spans="1:10">
      <c r="A33" s="24">
        <f t="shared" si="1"/>
        <v>0.6</v>
      </c>
      <c r="B33" s="22">
        <f t="shared" si="0"/>
        <v>12.324827744346917</v>
      </c>
      <c r="C33" s="6">
        <f t="shared" si="2"/>
        <v>12.302264246100496</v>
      </c>
      <c r="D33" s="6">
        <f t="shared" si="3"/>
        <v>12.301999814688454</v>
      </c>
      <c r="E33" s="34">
        <f t="shared" si="4"/>
        <v>1.7569858997344972E-5</v>
      </c>
      <c r="G33" s="58">
        <f t="shared" si="5"/>
        <v>999999.99990778521</v>
      </c>
      <c r="H33" s="77">
        <f t="shared" si="6"/>
        <v>1.4357980839915083E-5</v>
      </c>
      <c r="I33" s="77">
        <f t="shared" si="7"/>
        <v>1.6631466785322952E-7</v>
      </c>
      <c r="J33" s="11">
        <f t="shared" si="8"/>
        <v>7.6140523915783545E-5</v>
      </c>
    </row>
    <row r="34" spans="1:10">
      <c r="A34" s="24">
        <f t="shared" si="1"/>
        <v>0.65</v>
      </c>
      <c r="B34" s="22">
        <f t="shared" si="0"/>
        <v>12.324827744252207</v>
      </c>
      <c r="C34" s="6">
        <f t="shared" si="2"/>
        <v>12.311483564112619</v>
      </c>
      <c r="D34" s="6">
        <f t="shared" si="3"/>
        <v>12.311327177883918</v>
      </c>
      <c r="E34" s="34">
        <f t="shared" si="4"/>
        <v>1.9310797367095948E-5</v>
      </c>
      <c r="G34" s="58">
        <f t="shared" si="5"/>
        <v>999999.99990010075</v>
      </c>
      <c r="H34" s="77">
        <f t="shared" si="6"/>
        <v>1.4368740712140809E-5</v>
      </c>
      <c r="I34" s="77">
        <f t="shared" si="7"/>
        <v>1.6644076745777904E-7</v>
      </c>
      <c r="J34" s="11">
        <f t="shared" si="8"/>
        <v>8.368503292965554E-5</v>
      </c>
    </row>
    <row r="35" spans="1:10">
      <c r="A35" s="24">
        <f t="shared" si="1"/>
        <v>0.70000000000000007</v>
      </c>
      <c r="B35" s="22">
        <f t="shared" si="0"/>
        <v>12.324827744157497</v>
      </c>
      <c r="C35" s="6">
        <f t="shared" si="2"/>
        <v>12.316935920780917</v>
      </c>
      <c r="D35" s="6">
        <f t="shared" si="3"/>
        <v>12.316843433083459</v>
      </c>
      <c r="E35" s="34">
        <f t="shared" si="4"/>
        <v>2.1052761880874634E-5</v>
      </c>
      <c r="G35" s="58">
        <f t="shared" si="5"/>
        <v>999999.99989241618</v>
      </c>
      <c r="H35" s="77">
        <f t="shared" si="6"/>
        <v>1.4375104161259589E-5</v>
      </c>
      <c r="I35" s="77">
        <f t="shared" si="7"/>
        <v>1.6651534347510346E-7</v>
      </c>
      <c r="J35" s="11">
        <f t="shared" si="8"/>
        <v>9.1233988828610395E-5</v>
      </c>
    </row>
    <row r="36" spans="1:10">
      <c r="A36" s="24">
        <f t="shared" si="1"/>
        <v>0.75000000000000011</v>
      </c>
      <c r="B36" s="22">
        <f t="shared" si="0"/>
        <v>12.324827744062784</v>
      </c>
      <c r="C36" s="6">
        <f t="shared" si="2"/>
        <v>12.320160475249418</v>
      </c>
      <c r="D36" s="6">
        <f t="shared" si="3"/>
        <v>12.320105777503986</v>
      </c>
      <c r="E36" s="34">
        <f t="shared" si="4"/>
        <v>2.2795333156585694E-5</v>
      </c>
      <c r="G36" s="58">
        <f t="shared" si="5"/>
        <v>999999.99988473137</v>
      </c>
      <c r="H36" s="77">
        <f t="shared" si="6"/>
        <v>1.437886754093912E-5</v>
      </c>
      <c r="I36" s="77">
        <f t="shared" si="7"/>
        <v>1.6655944815213939E-7</v>
      </c>
      <c r="J36" s="11">
        <f t="shared" si="8"/>
        <v>9.878557418358025E-5</v>
      </c>
    </row>
    <row r="37" spans="1:10">
      <c r="A37" s="24">
        <f t="shared" si="1"/>
        <v>0.80000000000000016</v>
      </c>
      <c r="B37" s="22">
        <f t="shared" si="0"/>
        <v>12.324827743968072</v>
      </c>
      <c r="C37" s="6">
        <f t="shared" si="2"/>
        <v>12.322067494923058</v>
      </c>
      <c r="D37" s="6">
        <f t="shared" si="3"/>
        <v>12.322035146368544</v>
      </c>
      <c r="E37" s="34">
        <f t="shared" si="4"/>
        <v>2.4538263183593752E-5</v>
      </c>
      <c r="G37" s="58">
        <f t="shared" si="5"/>
        <v>999999.99987704668</v>
      </c>
      <c r="H37" s="77">
        <f t="shared" si="6"/>
        <v>1.4381093224877271E-5</v>
      </c>
      <c r="I37" s="77">
        <f t="shared" si="7"/>
        <v>1.6658553190654588E-7</v>
      </c>
      <c r="J37" s="11">
        <f t="shared" si="8"/>
        <v>1.0633871421873922E-4</v>
      </c>
    </row>
    <row r="38" spans="1:10">
      <c r="A38" s="24">
        <f t="shared" si="1"/>
        <v>0.8500000000000002</v>
      </c>
      <c r="B38" s="22">
        <f t="shared" si="0"/>
        <v>12.324827743873364</v>
      </c>
      <c r="C38" s="6">
        <f t="shared" si="2"/>
        <v>12.323195317082734</v>
      </c>
      <c r="D38" s="6">
        <f t="shared" si="3"/>
        <v>12.323176185965869</v>
      </c>
      <c r="E38" s="34">
        <f t="shared" si="4"/>
        <v>2.6281405269622804E-5</v>
      </c>
      <c r="G38" s="58">
        <f t="shared" si="5"/>
        <v>999999.99986936257</v>
      </c>
      <c r="H38" s="77">
        <f t="shared" si="6"/>
        <v>1.4382409506875079E-5</v>
      </c>
      <c r="I38" s="77">
        <f t="shared" si="7"/>
        <v>1.6660095798559766E-7</v>
      </c>
      <c r="J38" s="11">
        <f t="shared" si="8"/>
        <v>1.1389277323025207E-4</v>
      </c>
    </row>
    <row r="39" spans="1:10">
      <c r="A39" s="24">
        <f>A38+$C$17/20</f>
        <v>0.90000000000000024</v>
      </c>
      <c r="B39" s="22">
        <f t="shared" si="0"/>
        <v>12.324827743778652</v>
      </c>
      <c r="C39" s="6">
        <f t="shared" si="2"/>
        <v>12.323862317434791</v>
      </c>
      <c r="D39" s="6">
        <f t="shared" si="3"/>
        <v>12.323851003185155</v>
      </c>
      <c r="E39" s="34">
        <f t="shared" si="4"/>
        <v>2.8024672672271727E-5</v>
      </c>
      <c r="G39" s="58">
        <f t="shared" si="5"/>
        <v>999999.99986167799</v>
      </c>
      <c r="H39" s="77">
        <f t="shared" si="6"/>
        <v>1.4383187963432629E-5</v>
      </c>
      <c r="I39" s="77">
        <f t="shared" si="7"/>
        <v>1.6661008105529186E-7</v>
      </c>
      <c r="J39" s="11">
        <f t="shared" si="8"/>
        <v>1.2144737531232079E-4</v>
      </c>
    </row>
    <row r="40" spans="1:10">
      <c r="A40" s="24">
        <f>A39+$C$17/20</f>
        <v>0.95000000000000029</v>
      </c>
      <c r="B40" s="22">
        <f t="shared" si="0"/>
        <v>12.324827743683942</v>
      </c>
      <c r="C40" s="6">
        <f t="shared" si="2"/>
        <v>12.32425678516891</v>
      </c>
      <c r="D40" s="6">
        <f t="shared" si="3"/>
        <v>12.324250093858669</v>
      </c>
      <c r="E40" s="34">
        <f t="shared" si="4"/>
        <v>2.9768014083862305E-5</v>
      </c>
      <c r="G40" s="58">
        <f t="shared" si="5"/>
        <v>999999.9998539933</v>
      </c>
      <c r="H40" s="77">
        <f t="shared" si="6"/>
        <v>1.4383648346989277E-5</v>
      </c>
      <c r="I40" s="77">
        <f t="shared" si="7"/>
        <v>1.666154764896772E-7</v>
      </c>
      <c r="J40" s="11">
        <f t="shared" si="8"/>
        <v>1.2900229811862486E-4</v>
      </c>
    </row>
    <row r="41" spans="1:10">
      <c r="A41" s="25">
        <f>A40+$C$17/20</f>
        <v>1.0000000000000002</v>
      </c>
      <c r="B41" s="31">
        <f t="shared" si="0"/>
        <v>12.32482774358923</v>
      </c>
      <c r="C41" s="8">
        <f t="shared" si="2"/>
        <v>12.324490075574575</v>
      </c>
      <c r="D41" s="8">
        <f t="shared" si="3"/>
        <v>12.324486118296786</v>
      </c>
      <c r="E41" s="35">
        <f t="shared" si="4"/>
        <v>3.1511399158477786E-5</v>
      </c>
      <c r="G41" s="59">
        <f t="shared" si="5"/>
        <v>999999.99984630872</v>
      </c>
      <c r="H41" s="78">
        <f t="shared" si="6"/>
        <v>1.4383920620377958E-5</v>
      </c>
      <c r="I41" s="78">
        <f t="shared" si="7"/>
        <v>1.6661866737950178E-7</v>
      </c>
      <c r="J41" s="12">
        <f t="shared" si="8"/>
        <v>1.3655741014247425E-4</v>
      </c>
    </row>
    <row r="43" spans="1:10">
      <c r="A43" s="63" t="s">
        <v>23</v>
      </c>
      <c r="B43" s="64"/>
      <c r="C43" s="65">
        <f>10^9</f>
        <v>1000000000</v>
      </c>
      <c r="D43" s="66" t="s">
        <v>12</v>
      </c>
    </row>
    <row r="44" spans="1:10">
      <c r="A44" s="61" t="s">
        <v>22</v>
      </c>
      <c r="B44" s="62"/>
      <c r="C44" s="56">
        <v>1000</v>
      </c>
      <c r="D44" s="67" t="s">
        <v>21</v>
      </c>
    </row>
    <row r="46" spans="1:10">
      <c r="B46" s="82" t="s">
        <v>14</v>
      </c>
      <c r="C46" s="83"/>
      <c r="D46" s="83"/>
      <c r="E46" s="79"/>
      <c r="G46" s="82" t="s">
        <v>29</v>
      </c>
      <c r="H46" s="86"/>
      <c r="I46" s="86"/>
      <c r="J46" s="87"/>
    </row>
    <row r="47" spans="1:10">
      <c r="A47" s="29" t="s">
        <v>13</v>
      </c>
      <c r="B47" s="2" t="str">
        <f>$B$3</f>
        <v>U-238</v>
      </c>
      <c r="C47" s="60" t="str">
        <f>$B$4</f>
        <v>Th-234</v>
      </c>
      <c r="D47" s="60" t="str">
        <f>$B$5</f>
        <v>Pa-234</v>
      </c>
      <c r="E47" s="15" t="str">
        <f>E20</f>
        <v>U-234</v>
      </c>
      <c r="F47" s="28"/>
      <c r="G47" s="13" t="str">
        <f>$B$3</f>
        <v>U-238</v>
      </c>
      <c r="H47" s="14" t="str">
        <f>$B$4</f>
        <v>Th-234</v>
      </c>
      <c r="I47" s="14" t="str">
        <f>$B$5</f>
        <v>Pa-234</v>
      </c>
      <c r="J47" s="15" t="str">
        <f>E47</f>
        <v>U-234</v>
      </c>
    </row>
    <row r="48" spans="1:10">
      <c r="A48" s="20">
        <f>$C$44/1000000</f>
        <v>1E-3</v>
      </c>
      <c r="B48" s="21">
        <f t="shared" ref="B48:B62" si="9">D$11*2^(-A48/E$3)/$C$16</f>
        <v>12.324827745481555</v>
      </c>
      <c r="C48" s="3">
        <f t="shared" ref="C48:C66" si="10">(D$12*2^(-A48/E$3)+E$12*2^(-A48/E$4))/$C$16</f>
        <v>0.12879540019417191</v>
      </c>
      <c r="D48" s="10">
        <f t="shared" ref="D48:D66" si="11">(D$13*2^(-A48/E$3)+E$13*2^(-A48/E$4)+F$13*2^(-A48/E$5))/$C$16</f>
        <v>4.4186812190134324E-2</v>
      </c>
      <c r="E48" s="33">
        <f t="shared" ref="E48:E66" si="12">(D$14*2^(-A48/E$3)+E$14*2^(-A48/E$4)+F$14*2^(-A48/E$5)+G$14*2^(-A48/E$6))/$C$16</f>
        <v>4.4664382934570312E-11</v>
      </c>
      <c r="G48" s="75">
        <f>1000*(B48/G$3)/(6.023*10^23)*(C$3/1000)*$C$16</f>
        <v>999999.99999984633</v>
      </c>
      <c r="H48" s="76">
        <f>1000*(C48/G$4)/(6.023*10^23)*(C$4/1000)*$C$16</f>
        <v>1.5031719781529468E-7</v>
      </c>
      <c r="I48" s="76">
        <f>1000*(D48/G$5)/(6.023*10^23)*(C$5/1000)*$C$16</f>
        <v>5.9737563839992082E-10</v>
      </c>
      <c r="J48" s="10">
        <f>1000*(E48/G$6)/(6.023*10^23)*(C$6/1000)*$C$16</f>
        <v>1.9355701815975101E-10</v>
      </c>
    </row>
    <row r="49" spans="1:10">
      <c r="A49" s="20">
        <f>2*A48</f>
        <v>2E-3</v>
      </c>
      <c r="B49" s="22">
        <f t="shared" si="9"/>
        <v>12.324827745479659</v>
      </c>
      <c r="C49" s="6">
        <f t="shared" si="10"/>
        <v>0.25624487852606964</v>
      </c>
      <c r="D49" s="11">
        <f t="shared" si="11"/>
        <v>0.13835719087340295</v>
      </c>
      <c r="E49" s="34">
        <f t="shared" si="12"/>
        <v>2.9587173461914062E-10</v>
      </c>
      <c r="G49" s="58">
        <f t="shared" ref="G49:G66" si="13">1000*(B49/G$3)/(6.023*10^23)*(C$3/1000)*$C$16</f>
        <v>999999.99999969255</v>
      </c>
      <c r="H49" s="77">
        <f t="shared" ref="H49:H66" si="14">1000*(C49/G$4)/(6.023*10^23)*(C$4/1000)*$C$16</f>
        <v>2.9906356932382393E-7</v>
      </c>
      <c r="I49" s="77">
        <f t="shared" ref="I49:I66" si="15">1000*(D49/G$5)/(6.023*10^23)*(C$5/1000)*$C$16</f>
        <v>1.8704950895659427E-9</v>
      </c>
      <c r="J49" s="11">
        <f t="shared" ref="J49:J66" si="16">1000*(E49/G$6)/(6.023*10^23)*(C$6/1000)*$C$16</f>
        <v>1.2821860943321902E-9</v>
      </c>
    </row>
    <row r="50" spans="1:10">
      <c r="A50" s="20">
        <f>5*A48</f>
        <v>5.0000000000000001E-3</v>
      </c>
      <c r="B50" s="22">
        <f t="shared" si="9"/>
        <v>12.324827745473977</v>
      </c>
      <c r="C50" s="6">
        <f t="shared" si="10"/>
        <v>0.63065769885537915</v>
      </c>
      <c r="D50" s="11">
        <f t="shared" si="11"/>
        <v>0.49515894047525466</v>
      </c>
      <c r="E50" s="34">
        <f t="shared" si="12"/>
        <v>2.954916000366211E-9</v>
      </c>
      <c r="G50" s="58">
        <f t="shared" si="13"/>
        <v>999999.99999923154</v>
      </c>
      <c r="H50" s="77">
        <f t="shared" si="14"/>
        <v>7.3604102265813927E-7</v>
      </c>
      <c r="I50" s="77">
        <f t="shared" si="15"/>
        <v>6.694211994814973E-9</v>
      </c>
      <c r="J50" s="11">
        <f t="shared" si="16"/>
        <v>1.2805387478010701E-8</v>
      </c>
    </row>
    <row r="51" spans="1:10">
      <c r="A51" s="20">
        <f>10*A48</f>
        <v>0.01</v>
      </c>
      <c r="B51" s="22">
        <f t="shared" si="9"/>
        <v>12.324827745464503</v>
      </c>
      <c r="C51" s="6">
        <f t="shared" si="10"/>
        <v>1.2290448344749012</v>
      </c>
      <c r="D51" s="11">
        <f t="shared" si="11"/>
        <v>1.0990251864473539</v>
      </c>
      <c r="E51" s="34">
        <f t="shared" si="12"/>
        <v>1.4261655807495117E-8</v>
      </c>
      <c r="G51" s="58">
        <f t="shared" si="13"/>
        <v>999999.99999846308</v>
      </c>
      <c r="H51" s="77">
        <f t="shared" si="14"/>
        <v>1.4344190493535172E-6</v>
      </c>
      <c r="I51" s="77">
        <f t="shared" si="15"/>
        <v>1.4858072801145973E-8</v>
      </c>
      <c r="J51" s="11">
        <f t="shared" si="16"/>
        <v>6.1804135437475446E-8</v>
      </c>
    </row>
    <row r="52" spans="1:10">
      <c r="A52" s="20">
        <f>2*A51</f>
        <v>0.02</v>
      </c>
      <c r="B52" s="22">
        <f t="shared" si="9"/>
        <v>12.324827745445564</v>
      </c>
      <c r="C52" s="6">
        <f t="shared" si="10"/>
        <v>2.3355280205139941</v>
      </c>
      <c r="D52" s="11">
        <f t="shared" si="11"/>
        <v>2.2184590908984658</v>
      </c>
      <c r="E52" s="34">
        <f t="shared" si="12"/>
        <v>6.1467346191406247E-8</v>
      </c>
      <c r="G52" s="58">
        <f t="shared" si="13"/>
        <v>999999.99999692605</v>
      </c>
      <c r="H52" s="77">
        <f t="shared" si="14"/>
        <v>2.7257963167433985E-6</v>
      </c>
      <c r="I52" s="77">
        <f t="shared" si="15"/>
        <v>2.9992057584671642E-8</v>
      </c>
      <c r="J52" s="11">
        <f t="shared" si="16"/>
        <v>2.6637413216769376E-7</v>
      </c>
    </row>
    <row r="53" spans="1:10">
      <c r="A53" s="20">
        <f>5*A51</f>
        <v>0.05</v>
      </c>
      <c r="B53" s="22">
        <f t="shared" si="9"/>
        <v>12.324827745388736</v>
      </c>
      <c r="C53" s="6">
        <f t="shared" si="10"/>
        <v>5.0358550543930454</v>
      </c>
      <c r="D53" s="11">
        <f t="shared" si="11"/>
        <v>4.9504324253398959</v>
      </c>
      <c r="E53" s="34">
        <f t="shared" si="12"/>
        <v>3.7177739906311036E-7</v>
      </c>
      <c r="G53" s="58">
        <f t="shared" si="13"/>
        <v>999999.99999231519</v>
      </c>
      <c r="H53" s="77">
        <f t="shared" si="14"/>
        <v>5.877349806275185E-6</v>
      </c>
      <c r="I53" s="77">
        <f t="shared" si="15"/>
        <v>6.6926478373639362E-8</v>
      </c>
      <c r="J53" s="11">
        <f t="shared" si="16"/>
        <v>1.6111299441270502E-6</v>
      </c>
    </row>
    <row r="54" spans="1:10">
      <c r="A54" s="58">
        <f>10*A51</f>
        <v>0.1</v>
      </c>
      <c r="B54" s="22">
        <f t="shared" si="9"/>
        <v>12.324827745294026</v>
      </c>
      <c r="C54" s="6">
        <f t="shared" si="10"/>
        <v>8.0140881563225204</v>
      </c>
      <c r="D54" s="11">
        <f t="shared" si="11"/>
        <v>7.9635687313686567</v>
      </c>
      <c r="E54" s="34">
        <f t="shared" si="12"/>
        <v>1.3037471027374268E-6</v>
      </c>
      <c r="G54" s="58">
        <f t="shared" si="13"/>
        <v>999999.99998463085</v>
      </c>
      <c r="H54" s="77">
        <f t="shared" si="14"/>
        <v>9.3532476539302256E-6</v>
      </c>
      <c r="I54" s="77">
        <f t="shared" si="15"/>
        <v>1.0766203124979353E-7</v>
      </c>
      <c r="J54" s="11">
        <f t="shared" si="16"/>
        <v>5.6499023396325041E-6</v>
      </c>
    </row>
    <row r="55" spans="1:10">
      <c r="A55" s="4">
        <f>2*A54</f>
        <v>0.2</v>
      </c>
      <c r="B55" s="22">
        <f t="shared" si="9"/>
        <v>12.324827745104603</v>
      </c>
      <c r="C55" s="6">
        <f t="shared" si="10"/>
        <v>10.81710072556907</v>
      </c>
      <c r="D55" s="11">
        <f t="shared" si="11"/>
        <v>10.799431019375433</v>
      </c>
      <c r="E55" s="34">
        <f t="shared" si="12"/>
        <v>4.0269117393493654E-6</v>
      </c>
      <c r="G55" s="58">
        <f t="shared" si="13"/>
        <v>999999.99996926158</v>
      </c>
      <c r="H55" s="77">
        <f t="shared" si="14"/>
        <v>1.2624645500553454E-5</v>
      </c>
      <c r="I55" s="77">
        <f t="shared" si="15"/>
        <v>1.4600096001031969E-7</v>
      </c>
      <c r="J55" s="11">
        <f t="shared" si="16"/>
        <v>1.7450974970431619E-5</v>
      </c>
    </row>
    <row r="56" spans="1:10">
      <c r="A56" s="4">
        <f>5*A54</f>
        <v>0.5</v>
      </c>
      <c r="B56" s="22">
        <f t="shared" si="9"/>
        <v>12.324827744536339</v>
      </c>
      <c r="C56" s="6">
        <f t="shared" si="10"/>
        <v>12.260316487263545</v>
      </c>
      <c r="D56" s="11">
        <f t="shared" si="11"/>
        <v>12.259560451888799</v>
      </c>
      <c r="E56" s="34">
        <f t="shared" si="12"/>
        <v>1.4094387073516845E-5</v>
      </c>
      <c r="G56" s="58">
        <f t="shared" si="13"/>
        <v>999999.99992315436</v>
      </c>
      <c r="H56" s="77">
        <f t="shared" si="14"/>
        <v>1.430902358248589E-5</v>
      </c>
      <c r="I56" s="77">
        <f t="shared" si="15"/>
        <v>1.6574091654171514E-7</v>
      </c>
      <c r="J56" s="11">
        <f t="shared" si="16"/>
        <v>6.1079261718126855E-5</v>
      </c>
    </row>
    <row r="57" spans="1:10">
      <c r="A57" s="58">
        <f>10*A54</f>
        <v>1</v>
      </c>
      <c r="B57" s="22">
        <f t="shared" si="9"/>
        <v>12.32482774358923</v>
      </c>
      <c r="C57" s="6">
        <f t="shared" si="10"/>
        <v>12.324490075574575</v>
      </c>
      <c r="D57" s="11">
        <f t="shared" si="11"/>
        <v>12.324486118296786</v>
      </c>
      <c r="E57" s="34">
        <f t="shared" si="12"/>
        <v>3.1511399158477786E-5</v>
      </c>
      <c r="G57" s="58">
        <f t="shared" si="13"/>
        <v>999999.99984630872</v>
      </c>
      <c r="H57" s="77">
        <f t="shared" si="14"/>
        <v>1.4383920620377958E-5</v>
      </c>
      <c r="I57" s="77">
        <f t="shared" si="15"/>
        <v>1.6661866737950178E-7</v>
      </c>
      <c r="J57" s="11">
        <f t="shared" si="16"/>
        <v>1.3655741014247425E-4</v>
      </c>
    </row>
    <row r="58" spans="1:10">
      <c r="A58" s="4">
        <f>2*A57</f>
        <v>2</v>
      </c>
      <c r="B58" s="22">
        <f t="shared" si="9"/>
        <v>12.324827741695014</v>
      </c>
      <c r="C58" s="6">
        <f t="shared" si="10"/>
        <v>12.324827732624097</v>
      </c>
      <c r="D58" s="11">
        <f t="shared" si="11"/>
        <v>12.324827732517768</v>
      </c>
      <c r="E58" s="34">
        <f t="shared" si="12"/>
        <v>6.6380228279113763E-5</v>
      </c>
      <c r="G58" s="58">
        <f t="shared" si="13"/>
        <v>999999.99969261768</v>
      </c>
      <c r="H58" s="77">
        <f t="shared" si="14"/>
        <v>1.4384314700146567E-5</v>
      </c>
      <c r="I58" s="77">
        <f t="shared" si="15"/>
        <v>1.6662328577135291E-7</v>
      </c>
      <c r="J58" s="11">
        <f t="shared" si="16"/>
        <v>2.8766453729564876E-4</v>
      </c>
    </row>
    <row r="59" spans="1:10">
      <c r="A59" s="4">
        <f>5*A57</f>
        <v>5</v>
      </c>
      <c r="B59" s="22">
        <f t="shared" si="9"/>
        <v>12.324827736012361</v>
      </c>
      <c r="C59" s="6">
        <f t="shared" si="10"/>
        <v>12.324827736192676</v>
      </c>
      <c r="D59" s="11">
        <f t="shared" si="11"/>
        <v>12.324827736194765</v>
      </c>
      <c r="E59" s="34">
        <f t="shared" si="12"/>
        <v>1.7098639970207215E-4</v>
      </c>
      <c r="G59" s="58">
        <f t="shared" si="13"/>
        <v>999999.99923154374</v>
      </c>
      <c r="H59" s="77">
        <f t="shared" si="14"/>
        <v>1.4384314704311454E-5</v>
      </c>
      <c r="I59" s="77">
        <f t="shared" si="15"/>
        <v>1.6662328582106339E-7</v>
      </c>
      <c r="J59" s="11">
        <f t="shared" si="16"/>
        <v>7.4098454960604316E-4</v>
      </c>
    </row>
    <row r="60" spans="1:10">
      <c r="A60" s="58">
        <f>10*A57</f>
        <v>10</v>
      </c>
      <c r="B60" s="22">
        <f t="shared" si="9"/>
        <v>12.324827726541274</v>
      </c>
      <c r="C60" s="6">
        <f t="shared" si="10"/>
        <v>12.32482772672159</v>
      </c>
      <c r="D60" s="11">
        <f t="shared" si="11"/>
        <v>12.324827726723679</v>
      </c>
      <c r="E60" s="34">
        <f t="shared" si="12"/>
        <v>3.4532804565811157E-4</v>
      </c>
      <c r="G60" s="58">
        <f t="shared" si="13"/>
        <v>999999.99846308795</v>
      </c>
      <c r="H60" s="77">
        <f t="shared" si="14"/>
        <v>1.4384314693257745E-5</v>
      </c>
      <c r="I60" s="77">
        <f t="shared" si="15"/>
        <v>1.6662328569302076E-7</v>
      </c>
      <c r="J60" s="11">
        <f t="shared" si="16"/>
        <v>1.4965093529319452E-3</v>
      </c>
    </row>
    <row r="61" spans="1:10">
      <c r="A61" s="4">
        <f>2*A60</f>
        <v>20</v>
      </c>
      <c r="B61" s="22">
        <f t="shared" si="9"/>
        <v>12.324827707599104</v>
      </c>
      <c r="C61" s="6">
        <f t="shared" si="10"/>
        <v>12.324827707779418</v>
      </c>
      <c r="D61" s="11">
        <f t="shared" si="11"/>
        <v>12.324827707781507</v>
      </c>
      <c r="E61" s="34">
        <f t="shared" si="12"/>
        <v>6.9400393861961368E-4</v>
      </c>
      <c r="G61" s="58">
        <f t="shared" si="13"/>
        <v>999999.99692617648</v>
      </c>
      <c r="H61" s="77">
        <f t="shared" si="14"/>
        <v>1.4384314671150322E-5</v>
      </c>
      <c r="I61" s="77">
        <f t="shared" si="15"/>
        <v>1.6662328543693548E-7</v>
      </c>
      <c r="J61" s="11">
        <f t="shared" si="16"/>
        <v>3.0075268955829263E-3</v>
      </c>
    </row>
    <row r="62" spans="1:10">
      <c r="A62" s="4">
        <f>5*A60</f>
        <v>50</v>
      </c>
      <c r="B62" s="22">
        <f t="shared" si="9"/>
        <v>12.324827650772589</v>
      </c>
      <c r="C62" s="6">
        <f t="shared" si="10"/>
        <v>12.324827650952903</v>
      </c>
      <c r="D62" s="11">
        <f t="shared" si="11"/>
        <v>12.324827650954992</v>
      </c>
      <c r="E62" s="34">
        <f t="shared" si="12"/>
        <v>1.7399724283885957E-3</v>
      </c>
      <c r="G62" s="58">
        <f t="shared" si="13"/>
        <v>999999.99231544125</v>
      </c>
      <c r="H62" s="77">
        <f t="shared" si="14"/>
        <v>1.4384314604828059E-5</v>
      </c>
      <c r="I62" s="77">
        <f t="shared" si="15"/>
        <v>1.6662328466867965E-7</v>
      </c>
      <c r="J62" s="11">
        <f t="shared" si="16"/>
        <v>7.5403230223159787E-3</v>
      </c>
    </row>
    <row r="63" spans="1:10">
      <c r="A63" s="58">
        <f>10*A60</f>
        <v>100</v>
      </c>
      <c r="B63" s="22">
        <f>D$11*2^(-A63/E$3)/$C$16+0.000000000000000001</f>
        <v>12.324827556061727</v>
      </c>
      <c r="C63" s="6">
        <f t="shared" si="10"/>
        <v>12.324827556242042</v>
      </c>
      <c r="D63" s="11">
        <f t="shared" si="11"/>
        <v>12.324827556244131</v>
      </c>
      <c r="E63" s="34">
        <f t="shared" si="12"/>
        <v>3.4830559643840788E-3</v>
      </c>
      <c r="G63" s="58">
        <f t="shared" si="13"/>
        <v>999999.98463088286</v>
      </c>
      <c r="H63" s="77">
        <f t="shared" si="14"/>
        <v>1.4384314494290951E-5</v>
      </c>
      <c r="I63" s="77">
        <f t="shared" si="15"/>
        <v>1.6662328338825324E-7</v>
      </c>
      <c r="J63" s="11">
        <f t="shared" si="16"/>
        <v>1.5094128302126598E-2</v>
      </c>
    </row>
    <row r="64" spans="1:10">
      <c r="A64" s="4">
        <f>2*A63</f>
        <v>200</v>
      </c>
      <c r="B64" s="22">
        <f>D$11*2^(-A64/E$3)/$C$16+0.000000000000000001</f>
        <v>12.324827366640013</v>
      </c>
      <c r="C64" s="6">
        <f t="shared" si="10"/>
        <v>12.324827366820328</v>
      </c>
      <c r="D64" s="11">
        <f t="shared" si="11"/>
        <v>12.324827366822417</v>
      </c>
      <c r="E64" s="34">
        <f t="shared" si="12"/>
        <v>6.9684833608665469E-3</v>
      </c>
      <c r="G64" s="58">
        <f t="shared" si="13"/>
        <v>999999.96926176641</v>
      </c>
      <c r="H64" s="77">
        <f t="shared" si="14"/>
        <v>1.4384314273216741E-5</v>
      </c>
      <c r="I64" s="77">
        <f t="shared" si="15"/>
        <v>1.6662328082740053E-7</v>
      </c>
      <c r="J64" s="11">
        <f t="shared" si="16"/>
        <v>3.0198533413101206E-2</v>
      </c>
    </row>
    <row r="65" spans="1:10">
      <c r="A65" s="4">
        <f>5*A63</f>
        <v>500</v>
      </c>
      <c r="B65" s="22">
        <f>D$11*2^(-A65/E$3)/$C$16+0.000000000000000001</f>
        <v>12.324826798374882</v>
      </c>
      <c r="C65" s="6">
        <f t="shared" si="10"/>
        <v>12.324826798555197</v>
      </c>
      <c r="D65" s="11">
        <f t="shared" si="11"/>
        <v>12.324826798557286</v>
      </c>
      <c r="E65" s="34">
        <f t="shared" si="12"/>
        <v>1.7418850656759261E-2</v>
      </c>
      <c r="G65" s="58">
        <f t="shared" si="13"/>
        <v>999999.92315441766</v>
      </c>
      <c r="H65" s="77">
        <f t="shared" si="14"/>
        <v>1.4384313609994127E-5</v>
      </c>
      <c r="I65" s="77">
        <f t="shared" si="15"/>
        <v>1.6662327314484259E-7</v>
      </c>
      <c r="J65" s="11">
        <f t="shared" si="16"/>
        <v>7.5486116036381293E-2</v>
      </c>
    </row>
    <row r="66" spans="1:10">
      <c r="A66" s="59">
        <f>10*A63</f>
        <v>1000</v>
      </c>
      <c r="B66" s="31">
        <f>D$11*2^(-A66/E$3)/$C$16+0.000000000000000001</f>
        <v>12.324825851266388</v>
      </c>
      <c r="C66" s="8">
        <f t="shared" si="10"/>
        <v>12.324825851446702</v>
      </c>
      <c r="D66" s="12">
        <f t="shared" si="11"/>
        <v>12.324825851448791</v>
      </c>
      <c r="E66" s="35">
        <f t="shared" si="12"/>
        <v>3.4816429897003176E-2</v>
      </c>
      <c r="G66" s="59">
        <f t="shared" si="13"/>
        <v>999999.84630884079</v>
      </c>
      <c r="H66" s="78">
        <f t="shared" si="14"/>
        <v>1.4384312504623165E-5</v>
      </c>
      <c r="I66" s="78">
        <f t="shared" si="15"/>
        <v>1.6662326034058013E-7</v>
      </c>
      <c r="J66" s="12">
        <f t="shared" si="16"/>
        <v>0.15088005052491099</v>
      </c>
    </row>
  </sheetData>
  <mergeCells count="5">
    <mergeCell ref="B9:E9"/>
    <mergeCell ref="B46:D46"/>
    <mergeCell ref="B19:E19"/>
    <mergeCell ref="G19:J19"/>
    <mergeCell ref="G46:J46"/>
  </mergeCells>
  <phoneticPr fontId="0" type="noConversion"/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baseColWidth="10" defaultRowHeight="13" x14ac:dyDescent="0"/>
  <sheetData/>
  <phoneticPr fontId="0" type="noConversion"/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3</vt:i4>
      </vt:variant>
    </vt:vector>
  </HeadingPairs>
  <TitlesOfParts>
    <vt:vector size="5" baseType="lpstr">
      <vt:lpstr>Calculs </vt:lpstr>
      <vt:lpstr>Feuil3</vt:lpstr>
      <vt:lpstr>Masses (log T)</vt:lpstr>
      <vt:lpstr>Activites (log)</vt:lpstr>
      <vt:lpstr>Activites</vt:lpstr>
    </vt:vector>
  </TitlesOfParts>
  <Company>cnrs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lpnhe</dc:creator>
  <cp:lastModifiedBy>Christian de la Vaissière</cp:lastModifiedBy>
  <cp:lastPrinted>2022-04-20T18:15:29Z</cp:lastPrinted>
  <dcterms:created xsi:type="dcterms:W3CDTF">2008-01-15T21:56:53Z</dcterms:created>
  <dcterms:modified xsi:type="dcterms:W3CDTF">2022-04-20T18:24:12Z</dcterms:modified>
</cp:coreProperties>
</file>