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date1904="1" showInkAnnotation="0" autoCompressPictures="0"/>
  <bookViews>
    <workbookView xWindow="7740" yWindow="0" windowWidth="17180" windowHeight="15040" tabRatio="231" firstSheet="2" activeTab="3"/>
    <workbookView xWindow="160" yWindow="0" windowWidth="25600" windowHeight="13980" tabRatio="500" firstSheet="2" activeTab="3"/>
  </bookViews>
  <sheets>
    <sheet name="Masses (log T)" sheetId="9" r:id="rId1"/>
    <sheet name="Activites (log)" sheetId="7" r:id="rId2"/>
    <sheet name="Activites" sheetId="6" r:id="rId3"/>
    <sheet name="Calculs " sheetId="4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4" l="1"/>
  <c r="G3" i="4"/>
  <c r="I3" i="4"/>
  <c r="J3" i="4"/>
  <c r="F4" i="4"/>
  <c r="G4" i="4"/>
  <c r="I4" i="4"/>
  <c r="J4" i="4"/>
  <c r="F5" i="4"/>
  <c r="G5" i="4"/>
  <c r="I5" i="4"/>
  <c r="J5" i="4"/>
  <c r="F6" i="4"/>
  <c r="G6" i="4"/>
  <c r="I6" i="4"/>
  <c r="J6" i="4"/>
  <c r="I10" i="4"/>
  <c r="B11" i="4"/>
  <c r="D11" i="4"/>
  <c r="I11" i="4"/>
  <c r="B12" i="4"/>
  <c r="D12" i="4"/>
  <c r="E12" i="4"/>
  <c r="I12" i="4"/>
  <c r="B13" i="4"/>
  <c r="D13" i="4"/>
  <c r="E13" i="4"/>
  <c r="F13" i="4"/>
  <c r="B14" i="4"/>
  <c r="D14" i="4"/>
  <c r="E14" i="4"/>
  <c r="F14" i="4"/>
  <c r="G14" i="4"/>
  <c r="C16" i="4"/>
  <c r="B20" i="4"/>
  <c r="C20" i="4"/>
  <c r="D20" i="4"/>
  <c r="E20" i="4"/>
  <c r="G20" i="4"/>
  <c r="H20" i="4"/>
  <c r="I20" i="4"/>
  <c r="J20" i="4"/>
  <c r="B21" i="4"/>
  <c r="C21" i="4"/>
  <c r="D21" i="4"/>
  <c r="E21" i="4"/>
  <c r="G21" i="4"/>
  <c r="H21" i="4"/>
  <c r="I21" i="4"/>
  <c r="J21" i="4"/>
  <c r="A22" i="4"/>
  <c r="B22" i="4"/>
  <c r="C22" i="4"/>
  <c r="D22" i="4"/>
  <c r="E22" i="4"/>
  <c r="G22" i="4"/>
  <c r="H22" i="4"/>
  <c r="I22" i="4"/>
  <c r="J22" i="4"/>
  <c r="A23" i="4"/>
  <c r="B23" i="4"/>
  <c r="C23" i="4"/>
  <c r="D23" i="4"/>
  <c r="E23" i="4"/>
  <c r="G23" i="4"/>
  <c r="H23" i="4"/>
  <c r="I23" i="4"/>
  <c r="J23" i="4"/>
  <c r="A24" i="4"/>
  <c r="B24" i="4"/>
  <c r="C24" i="4"/>
  <c r="D24" i="4"/>
  <c r="E24" i="4"/>
  <c r="G24" i="4"/>
  <c r="H24" i="4"/>
  <c r="I24" i="4"/>
  <c r="J24" i="4"/>
  <c r="A25" i="4"/>
  <c r="B25" i="4"/>
  <c r="C25" i="4"/>
  <c r="D25" i="4"/>
  <c r="E25" i="4"/>
  <c r="G25" i="4"/>
  <c r="H25" i="4"/>
  <c r="I25" i="4"/>
  <c r="J25" i="4"/>
  <c r="A26" i="4"/>
  <c r="B26" i="4"/>
  <c r="C26" i="4"/>
  <c r="D26" i="4"/>
  <c r="E26" i="4"/>
  <c r="G26" i="4"/>
  <c r="H26" i="4"/>
  <c r="I26" i="4"/>
  <c r="J26" i="4"/>
  <c r="A27" i="4"/>
  <c r="B27" i="4"/>
  <c r="C27" i="4"/>
  <c r="D27" i="4"/>
  <c r="E27" i="4"/>
  <c r="G27" i="4"/>
  <c r="H27" i="4"/>
  <c r="I27" i="4"/>
  <c r="J27" i="4"/>
  <c r="A28" i="4"/>
  <c r="B28" i="4"/>
  <c r="C28" i="4"/>
  <c r="D28" i="4"/>
  <c r="E28" i="4"/>
  <c r="G28" i="4"/>
  <c r="H28" i="4"/>
  <c r="I28" i="4"/>
  <c r="J28" i="4"/>
  <c r="A29" i="4"/>
  <c r="B29" i="4"/>
  <c r="C29" i="4"/>
  <c r="D29" i="4"/>
  <c r="E29" i="4"/>
  <c r="G29" i="4"/>
  <c r="H29" i="4"/>
  <c r="I29" i="4"/>
  <c r="J29" i="4"/>
  <c r="A30" i="4"/>
  <c r="B30" i="4"/>
  <c r="C30" i="4"/>
  <c r="D30" i="4"/>
  <c r="E30" i="4"/>
  <c r="G30" i="4"/>
  <c r="H30" i="4"/>
  <c r="I30" i="4"/>
  <c r="J30" i="4"/>
  <c r="A31" i="4"/>
  <c r="B31" i="4"/>
  <c r="C31" i="4"/>
  <c r="D31" i="4"/>
  <c r="E31" i="4"/>
  <c r="G31" i="4"/>
  <c r="H31" i="4"/>
  <c r="I31" i="4"/>
  <c r="J31" i="4"/>
  <c r="A32" i="4"/>
  <c r="B32" i="4"/>
  <c r="C32" i="4"/>
  <c r="D32" i="4"/>
  <c r="E32" i="4"/>
  <c r="G32" i="4"/>
  <c r="H32" i="4"/>
  <c r="I32" i="4"/>
  <c r="J32" i="4"/>
  <c r="A33" i="4"/>
  <c r="B33" i="4"/>
  <c r="C33" i="4"/>
  <c r="D33" i="4"/>
  <c r="E33" i="4"/>
  <c r="G33" i="4"/>
  <c r="H33" i="4"/>
  <c r="I33" i="4"/>
  <c r="J33" i="4"/>
  <c r="A34" i="4"/>
  <c r="B34" i="4"/>
  <c r="C34" i="4"/>
  <c r="D34" i="4"/>
  <c r="E34" i="4"/>
  <c r="G34" i="4"/>
  <c r="H34" i="4"/>
  <c r="I34" i="4"/>
  <c r="J34" i="4"/>
  <c r="A35" i="4"/>
  <c r="B35" i="4"/>
  <c r="C35" i="4"/>
  <c r="D35" i="4"/>
  <c r="E35" i="4"/>
  <c r="G35" i="4"/>
  <c r="H35" i="4"/>
  <c r="I35" i="4"/>
  <c r="J35" i="4"/>
  <c r="A36" i="4"/>
  <c r="B36" i="4"/>
  <c r="C36" i="4"/>
  <c r="D36" i="4"/>
  <c r="E36" i="4"/>
  <c r="G36" i="4"/>
  <c r="H36" i="4"/>
  <c r="I36" i="4"/>
  <c r="J36" i="4"/>
  <c r="A37" i="4"/>
  <c r="B37" i="4"/>
  <c r="C37" i="4"/>
  <c r="D37" i="4"/>
  <c r="E37" i="4"/>
  <c r="G37" i="4"/>
  <c r="H37" i="4"/>
  <c r="I37" i="4"/>
  <c r="J37" i="4"/>
  <c r="A38" i="4"/>
  <c r="B38" i="4"/>
  <c r="C38" i="4"/>
  <c r="D38" i="4"/>
  <c r="E38" i="4"/>
  <c r="G38" i="4"/>
  <c r="H38" i="4"/>
  <c r="I38" i="4"/>
  <c r="J38" i="4"/>
  <c r="A39" i="4"/>
  <c r="B39" i="4"/>
  <c r="C39" i="4"/>
  <c r="D39" i="4"/>
  <c r="E39" i="4"/>
  <c r="G39" i="4"/>
  <c r="H39" i="4"/>
  <c r="I39" i="4"/>
  <c r="J39" i="4"/>
  <c r="A40" i="4"/>
  <c r="B40" i="4"/>
  <c r="C40" i="4"/>
  <c r="D40" i="4"/>
  <c r="E40" i="4"/>
  <c r="G40" i="4"/>
  <c r="H40" i="4"/>
  <c r="I40" i="4"/>
  <c r="J40" i="4"/>
  <c r="A41" i="4"/>
  <c r="B41" i="4"/>
  <c r="C41" i="4"/>
  <c r="D41" i="4"/>
  <c r="E41" i="4"/>
  <c r="G41" i="4"/>
  <c r="H41" i="4"/>
  <c r="I41" i="4"/>
  <c r="J41" i="4"/>
  <c r="C43" i="4"/>
  <c r="B47" i="4"/>
  <c r="C47" i="4"/>
  <c r="D47" i="4"/>
  <c r="E47" i="4"/>
  <c r="G47" i="4"/>
  <c r="H47" i="4"/>
  <c r="I47" i="4"/>
  <c r="J47" i="4"/>
  <c r="A48" i="4"/>
  <c r="B48" i="4"/>
  <c r="C48" i="4"/>
  <c r="D48" i="4"/>
  <c r="E48" i="4"/>
  <c r="G48" i="4"/>
  <c r="H48" i="4"/>
  <c r="I48" i="4"/>
  <c r="J48" i="4"/>
  <c r="A49" i="4"/>
  <c r="B49" i="4"/>
  <c r="C49" i="4"/>
  <c r="D49" i="4"/>
  <c r="E49" i="4"/>
  <c r="G49" i="4"/>
  <c r="H49" i="4"/>
  <c r="I49" i="4"/>
  <c r="J49" i="4"/>
  <c r="A50" i="4"/>
  <c r="B50" i="4"/>
  <c r="C50" i="4"/>
  <c r="D50" i="4"/>
  <c r="E50" i="4"/>
  <c r="G50" i="4"/>
  <c r="H50" i="4"/>
  <c r="I50" i="4"/>
  <c r="J50" i="4"/>
  <c r="A51" i="4"/>
  <c r="B51" i="4"/>
  <c r="C51" i="4"/>
  <c r="D51" i="4"/>
  <c r="E51" i="4"/>
  <c r="G51" i="4"/>
  <c r="H51" i="4"/>
  <c r="I51" i="4"/>
  <c r="J51" i="4"/>
  <c r="A52" i="4"/>
  <c r="B52" i="4"/>
  <c r="C52" i="4"/>
  <c r="D52" i="4"/>
  <c r="E52" i="4"/>
  <c r="G52" i="4"/>
  <c r="H52" i="4"/>
  <c r="I52" i="4"/>
  <c r="J52" i="4"/>
  <c r="A53" i="4"/>
  <c r="B53" i="4"/>
  <c r="C53" i="4"/>
  <c r="D53" i="4"/>
  <c r="E53" i="4"/>
  <c r="G53" i="4"/>
  <c r="H53" i="4"/>
  <c r="I53" i="4"/>
  <c r="J53" i="4"/>
  <c r="A54" i="4"/>
  <c r="B54" i="4"/>
  <c r="C54" i="4"/>
  <c r="D54" i="4"/>
  <c r="E54" i="4"/>
  <c r="G54" i="4"/>
  <c r="H54" i="4"/>
  <c r="I54" i="4"/>
  <c r="J54" i="4"/>
  <c r="A55" i="4"/>
  <c r="B55" i="4"/>
  <c r="C55" i="4"/>
  <c r="D55" i="4"/>
  <c r="E55" i="4"/>
  <c r="G55" i="4"/>
  <c r="H55" i="4"/>
  <c r="I55" i="4"/>
  <c r="J55" i="4"/>
  <c r="A56" i="4"/>
  <c r="B56" i="4"/>
  <c r="C56" i="4"/>
  <c r="D56" i="4"/>
  <c r="E56" i="4"/>
  <c r="G56" i="4"/>
  <c r="H56" i="4"/>
  <c r="I56" i="4"/>
  <c r="J56" i="4"/>
  <c r="A57" i="4"/>
  <c r="B57" i="4"/>
  <c r="C57" i="4"/>
  <c r="D57" i="4"/>
  <c r="E57" i="4"/>
  <c r="G57" i="4"/>
  <c r="H57" i="4"/>
  <c r="I57" i="4"/>
  <c r="J57" i="4"/>
  <c r="A58" i="4"/>
  <c r="B58" i="4"/>
  <c r="C58" i="4"/>
  <c r="D58" i="4"/>
  <c r="E58" i="4"/>
  <c r="G58" i="4"/>
  <c r="H58" i="4"/>
  <c r="I58" i="4"/>
  <c r="J58" i="4"/>
  <c r="A59" i="4"/>
  <c r="B59" i="4"/>
  <c r="C59" i="4"/>
  <c r="D59" i="4"/>
  <c r="E59" i="4"/>
  <c r="G59" i="4"/>
  <c r="H59" i="4"/>
  <c r="I59" i="4"/>
  <c r="J59" i="4"/>
  <c r="A60" i="4"/>
  <c r="B60" i="4"/>
  <c r="C60" i="4"/>
  <c r="D60" i="4"/>
  <c r="E60" i="4"/>
  <c r="G60" i="4"/>
  <c r="H60" i="4"/>
  <c r="I60" i="4"/>
  <c r="J60" i="4"/>
  <c r="A61" i="4"/>
  <c r="B61" i="4"/>
  <c r="C61" i="4"/>
  <c r="D61" i="4"/>
  <c r="E61" i="4"/>
  <c r="G61" i="4"/>
  <c r="H61" i="4"/>
  <c r="I61" i="4"/>
  <c r="J61" i="4"/>
  <c r="A62" i="4"/>
  <c r="B62" i="4"/>
  <c r="C62" i="4"/>
  <c r="D62" i="4"/>
  <c r="E62" i="4"/>
  <c r="G62" i="4"/>
  <c r="H62" i="4"/>
  <c r="I62" i="4"/>
  <c r="J62" i="4"/>
  <c r="A63" i="4"/>
  <c r="B63" i="4"/>
  <c r="C63" i="4"/>
  <c r="D63" i="4"/>
  <c r="E63" i="4"/>
  <c r="G63" i="4"/>
  <c r="H63" i="4"/>
  <c r="I63" i="4"/>
  <c r="J63" i="4"/>
  <c r="A64" i="4"/>
  <c r="B64" i="4"/>
  <c r="C64" i="4"/>
  <c r="D64" i="4"/>
  <c r="E64" i="4"/>
  <c r="G64" i="4"/>
  <c r="H64" i="4"/>
  <c r="I64" i="4"/>
  <c r="J64" i="4"/>
  <c r="A65" i="4"/>
  <c r="B65" i="4"/>
  <c r="C65" i="4"/>
  <c r="D65" i="4"/>
  <c r="E65" i="4"/>
  <c r="G65" i="4"/>
  <c r="H65" i="4"/>
  <c r="I65" i="4"/>
  <c r="J65" i="4"/>
  <c r="A66" i="4"/>
  <c r="B66" i="4"/>
  <c r="C66" i="4"/>
  <c r="D66" i="4"/>
  <c r="E66" i="4"/>
  <c r="G66" i="4"/>
  <c r="H66" i="4"/>
  <c r="I66" i="4"/>
  <c r="J66" i="4"/>
</calcChain>
</file>

<file path=xl/sharedStrings.xml><?xml version="1.0" encoding="utf-8"?>
<sst xmlns="http://schemas.openxmlformats.org/spreadsheetml/2006/main" count="36" uniqueCount="30">
  <si>
    <t>Père</t>
  </si>
  <si>
    <t>Fils</t>
  </si>
  <si>
    <t>Petit-fils</t>
  </si>
  <si>
    <t>Nom</t>
  </si>
  <si>
    <t>A</t>
  </si>
  <si>
    <t>Kg(0)</t>
  </si>
  <si>
    <t>T(sec)</t>
  </si>
  <si>
    <t>Z</t>
  </si>
  <si>
    <t>Ar. petit-fils</t>
  </si>
  <si>
    <t>N(0)</t>
  </si>
  <si>
    <t>a(0) Bq</t>
  </si>
  <si>
    <r>
      <t>l</t>
    </r>
    <r>
      <rPr>
        <sz val="10"/>
        <rFont val="Verdana"/>
      </rPr>
      <t>(sec-1)</t>
    </r>
  </si>
  <si>
    <t>TBq</t>
  </si>
  <si>
    <t>t(Ans)</t>
  </si>
  <si>
    <t>Table des activités en Bq</t>
  </si>
  <si>
    <t>Table des coefficients g des exponentielles</t>
  </si>
  <si>
    <t>i</t>
  </si>
  <si>
    <t>n</t>
  </si>
  <si>
    <t>T(ans)</t>
  </si>
  <si>
    <t>Unité d'activité</t>
  </si>
  <si>
    <t>Echelle de temps lineaire</t>
  </si>
  <si>
    <t>ans</t>
  </si>
  <si>
    <t>Echelle log. temps : T max</t>
  </si>
  <si>
    <t>Unité activité</t>
  </si>
  <si>
    <t>U-238</t>
  </si>
  <si>
    <t>U-234</t>
  </si>
  <si>
    <t>GBq</t>
  </si>
  <si>
    <t>Table des masses (grammes)</t>
  </si>
  <si>
    <t>Th-230</t>
  </si>
  <si>
    <t>Ra-226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</si>
</sst>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0" formatCode="0.0E+00"/>
    <numFmt numFmtId="182" formatCode="0.0"/>
    <numFmt numFmtId="195" formatCode="0.00E+00;\뒤"/>
  </numFmts>
  <fonts count="5" x14ac:knownFonts="1">
    <font>
      <sz val="10"/>
      <name val="Verdana"/>
    </font>
    <font>
      <b/>
      <sz val="10"/>
      <name val="Verdana"/>
    </font>
    <font>
      <sz val="10"/>
      <name val="Verdana"/>
    </font>
    <font>
      <sz val="10"/>
      <name val="Symbol"/>
    </font>
    <font>
      <sz val="10"/>
      <color indexed="8"/>
      <name val="Verdana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/>
    <xf numFmtId="0" fontId="0" fillId="0" borderId="1" xfId="0" applyBorder="1" applyAlignment="1">
      <alignment horizontal="center"/>
    </xf>
    <xf numFmtId="11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11" fontId="0" fillId="0" borderId="0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1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1" fontId="0" fillId="0" borderId="7" xfId="0" applyNumberFormat="1" applyBorder="1" applyAlignment="1">
      <alignment horizontal="center"/>
    </xf>
    <xf numFmtId="11" fontId="0" fillId="0" borderId="6" xfId="0" applyNumberFormat="1" applyBorder="1" applyAlignment="1">
      <alignment horizontal="center"/>
    </xf>
    <xf numFmtId="11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3" fillId="0" borderId="10" xfId="0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11" fontId="0" fillId="0" borderId="1" xfId="0" applyNumberFormat="1" applyBorder="1" applyAlignment="1">
      <alignment horizontal="center"/>
    </xf>
    <xf numFmtId="11" fontId="0" fillId="0" borderId="3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/>
    <xf numFmtId="0" fontId="0" fillId="0" borderId="7" xfId="0" applyBorder="1"/>
    <xf numFmtId="0" fontId="0" fillId="0" borderId="0" xfId="0" applyBorder="1"/>
    <xf numFmtId="0" fontId="0" fillId="0" borderId="15" xfId="0" applyBorder="1" applyAlignment="1">
      <alignment horizontal="center"/>
    </xf>
    <xf numFmtId="1" fontId="0" fillId="0" borderId="12" xfId="0" applyNumberFormat="1" applyBorder="1" applyAlignment="1">
      <alignment horizontal="center"/>
    </xf>
    <xf numFmtId="11" fontId="0" fillId="0" borderId="4" xfId="0" applyNumberFormat="1" applyBorder="1" applyAlignment="1">
      <alignment horizontal="center"/>
    </xf>
    <xf numFmtId="0" fontId="0" fillId="0" borderId="0" xfId="0" applyBorder="1" applyAlignment="1"/>
    <xf numFmtId="11" fontId="0" fillId="0" borderId="12" xfId="0" applyNumberFormat="1" applyBorder="1" applyAlignment="1">
      <alignment horizontal="center"/>
    </xf>
    <xf numFmtId="11" fontId="0" fillId="0" borderId="13" xfId="0" applyNumberFormat="1" applyBorder="1" applyAlignment="1">
      <alignment horizontal="center"/>
    </xf>
    <xf numFmtId="11" fontId="0" fillId="0" borderId="14" xfId="0" applyNumberFormat="1" applyBorder="1" applyAlignment="1">
      <alignment horizontal="center"/>
    </xf>
    <xf numFmtId="182" fontId="0" fillId="0" borderId="7" xfId="0" applyNumberFormat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95" fontId="0" fillId="0" borderId="2" xfId="0" applyNumberFormat="1" applyBorder="1" applyAlignment="1">
      <alignment horizontal="center"/>
    </xf>
    <xf numFmtId="195" fontId="0" fillId="0" borderId="0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11" fontId="0" fillId="3" borderId="2" xfId="0" applyNumberForma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11" fontId="0" fillId="0" borderId="14" xfId="0" applyNumberForma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1" fontId="0" fillId="4" borderId="12" xfId="0" applyNumberFormat="1" applyFill="1" applyBorder="1" applyAlignment="1">
      <alignment horizontal="center"/>
    </xf>
    <xf numFmtId="1" fontId="0" fillId="2" borderId="8" xfId="0" applyNumberForma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1" fontId="0" fillId="0" borderId="1" xfId="0" applyNumberFormat="1" applyBorder="1" applyAlignment="1">
      <alignment horizontal="center"/>
    </xf>
    <xf numFmtId="180" fontId="0" fillId="0" borderId="2" xfId="0" applyNumberFormat="1" applyBorder="1" applyAlignment="1">
      <alignment horizontal="center"/>
    </xf>
    <xf numFmtId="180" fontId="0" fillId="0" borderId="0" xfId="0" applyNumberFormat="1" applyBorder="1" applyAlignment="1">
      <alignment horizontal="center"/>
    </xf>
    <xf numFmtId="180" fontId="0" fillId="0" borderId="5" xfId="0" applyNumberFormat="1" applyBorder="1" applyAlignment="1">
      <alignment horizontal="center"/>
    </xf>
    <xf numFmtId="0" fontId="0" fillId="0" borderId="11" xfId="0" applyBorder="1"/>
    <xf numFmtId="195" fontId="0" fillId="0" borderId="0" xfId="0" applyNumberFormat="1" applyAlignment="1"/>
    <xf numFmtId="1" fontId="0" fillId="2" borderId="6" xfId="0" applyNumberFormat="1" applyFill="1" applyBorder="1" applyAlignment="1">
      <alignment horizontal="center"/>
    </xf>
    <xf numFmtId="1" fontId="0" fillId="4" borderId="14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0" xfId="0" applyBorder="1" applyAlignment="1"/>
    <xf numFmtId="0" fontId="0" fillId="0" borderId="11" xfId="0" applyBorder="1" applyAlignmen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3.xml"/><Relationship Id="rId4" Type="http://schemas.openxmlformats.org/officeDocument/2006/relationships/worksheet" Target="worksheets/sheet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chartsheet" Target="chartsheets/sheet1.xml"/><Relationship Id="rId2" Type="http://schemas.openxmlformats.org/officeDocument/2006/relationships/chartsheet" Target="chart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t>Masses des descendants à longue durée de l'uranium-238 (1 T)</a:t>
            </a:r>
          </a:p>
        </c:rich>
      </c:tx>
      <c:layout>
        <c:manualLayout>
          <c:xMode val="edge"/>
          <c:yMode val="edge"/>
          <c:x val="0.151724137931034"/>
          <c:y val="0.020361990950226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965517241379"/>
          <c:y val="0.153846153846154"/>
          <c:w val="0.746206896551724"/>
          <c:h val="0.733031674208145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'Calculs '!$B$4</c:f>
              <c:strCache>
                <c:ptCount val="1"/>
                <c:pt idx="0">
                  <c:v>U-234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'Calculs '!$A$48:$A$68</c:f>
              <c:numCache>
                <c:formatCode>0.00</c:formatCode>
                <c:ptCount val="21"/>
                <c:pt idx="0">
                  <c:v>1.0</c:v>
                </c:pt>
                <c:pt idx="1">
                  <c:v>2.0</c:v>
                </c:pt>
                <c:pt idx="2">
                  <c:v>5.0</c:v>
                </c:pt>
                <c:pt idx="3">
                  <c:v>10.0</c:v>
                </c:pt>
                <c:pt idx="4">
                  <c:v>20.0</c:v>
                </c:pt>
                <c:pt idx="5">
                  <c:v>50.0</c:v>
                </c:pt>
                <c:pt idx="6" formatCode="0">
                  <c:v>100.0</c:v>
                </c:pt>
                <c:pt idx="7" formatCode="General">
                  <c:v>200.0</c:v>
                </c:pt>
                <c:pt idx="8" formatCode="General">
                  <c:v>500.0</c:v>
                </c:pt>
                <c:pt idx="9" formatCode="0">
                  <c:v>1000.0</c:v>
                </c:pt>
                <c:pt idx="10" formatCode="General">
                  <c:v>2000.0</c:v>
                </c:pt>
                <c:pt idx="11" formatCode="General">
                  <c:v>5000.0</c:v>
                </c:pt>
                <c:pt idx="12" formatCode="0">
                  <c:v>10000.0</c:v>
                </c:pt>
                <c:pt idx="13" formatCode="General">
                  <c:v>20000.0</c:v>
                </c:pt>
                <c:pt idx="14" formatCode="General">
                  <c:v>50000.0</c:v>
                </c:pt>
                <c:pt idx="15" formatCode="0">
                  <c:v>100000.0</c:v>
                </c:pt>
                <c:pt idx="16" formatCode="General">
                  <c:v>200000.0</c:v>
                </c:pt>
                <c:pt idx="17" formatCode="General">
                  <c:v>500000.0</c:v>
                </c:pt>
                <c:pt idx="18" formatCode="0">
                  <c:v>1.0E6</c:v>
                </c:pt>
              </c:numCache>
            </c:numRef>
          </c:xVal>
          <c:yVal>
            <c:numRef>
              <c:f>'Calculs '!$H$48:$H$66</c:f>
              <c:numCache>
                <c:formatCode>0.0E+00</c:formatCode>
                <c:ptCount val="19"/>
                <c:pt idx="0">
                  <c:v>0.000152460108274644</c:v>
                </c:pt>
                <c:pt idx="1">
                  <c:v>0.000304919785205692</c:v>
                </c:pt>
                <c:pt idx="2">
                  <c:v>0.000762296227838069</c:v>
                </c:pt>
                <c:pt idx="3">
                  <c:v>0.00152458167181347</c:v>
                </c:pt>
                <c:pt idx="4">
                  <c:v>0.00304912020886229</c:v>
                </c:pt>
                <c:pt idx="5">
                  <c:v>0.00762247702337309</c:v>
                </c:pt>
                <c:pt idx="6">
                  <c:v>0.015243875798937</c:v>
                </c:pt>
                <c:pt idx="7">
                  <c:v>0.0304834392165939</c:v>
                </c:pt>
                <c:pt idx="8">
                  <c:v>0.0761762673789263</c:v>
                </c:pt>
                <c:pt idx="9">
                  <c:v>0.152244847144485</c:v>
                </c:pt>
                <c:pt idx="10">
                  <c:v>0.304059552523042</c:v>
                </c:pt>
                <c:pt idx="11">
                  <c:v>0.756934953159552</c:v>
                </c:pt>
                <c:pt idx="12">
                  <c:v>1.503237200472457</c:v>
                </c:pt>
                <c:pt idx="13">
                  <c:v>2.964538879528827</c:v>
                </c:pt>
                <c:pt idx="14">
                  <c:v>7.108366560969422</c:v>
                </c:pt>
                <c:pt idx="15">
                  <c:v>13.27902124193809</c:v>
                </c:pt>
                <c:pt idx="16">
                  <c:v>23.28564896550495</c:v>
                </c:pt>
                <c:pt idx="17">
                  <c:v>40.79036947669933</c:v>
                </c:pt>
                <c:pt idx="18">
                  <c:v>50.70033488295957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'Calculs '!$B$5</c:f>
              <c:strCache>
                <c:ptCount val="1"/>
                <c:pt idx="0">
                  <c:v>Th-230</c:v>
                </c:pt>
              </c:strCache>
            </c:strRef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'Calculs '!$A$48:$A$68</c:f>
              <c:numCache>
                <c:formatCode>0.00</c:formatCode>
                <c:ptCount val="21"/>
                <c:pt idx="0">
                  <c:v>1.0</c:v>
                </c:pt>
                <c:pt idx="1">
                  <c:v>2.0</c:v>
                </c:pt>
                <c:pt idx="2">
                  <c:v>5.0</c:v>
                </c:pt>
                <c:pt idx="3">
                  <c:v>10.0</c:v>
                </c:pt>
                <c:pt idx="4">
                  <c:v>20.0</c:v>
                </c:pt>
                <c:pt idx="5">
                  <c:v>50.0</c:v>
                </c:pt>
                <c:pt idx="6" formatCode="0">
                  <c:v>100.0</c:v>
                </c:pt>
                <c:pt idx="7" formatCode="General">
                  <c:v>200.0</c:v>
                </c:pt>
                <c:pt idx="8" formatCode="General">
                  <c:v>500.0</c:v>
                </c:pt>
                <c:pt idx="9" formatCode="0">
                  <c:v>1000.0</c:v>
                </c:pt>
                <c:pt idx="10" formatCode="General">
                  <c:v>2000.0</c:v>
                </c:pt>
                <c:pt idx="11" formatCode="General">
                  <c:v>5000.0</c:v>
                </c:pt>
                <c:pt idx="12" formatCode="0">
                  <c:v>10000.0</c:v>
                </c:pt>
                <c:pt idx="13" formatCode="General">
                  <c:v>20000.0</c:v>
                </c:pt>
                <c:pt idx="14" formatCode="General">
                  <c:v>50000.0</c:v>
                </c:pt>
                <c:pt idx="15" formatCode="0">
                  <c:v>100000.0</c:v>
                </c:pt>
                <c:pt idx="16" formatCode="General">
                  <c:v>200000.0</c:v>
                </c:pt>
                <c:pt idx="17" formatCode="General">
                  <c:v>500000.0</c:v>
                </c:pt>
                <c:pt idx="18" formatCode="0">
                  <c:v>1.0E6</c:v>
                </c:pt>
              </c:numCache>
            </c:numRef>
          </c:xVal>
          <c:yVal>
            <c:numRef>
              <c:f>'Calculs '!$I$48:$I$678</c:f>
              <c:numCache>
                <c:formatCode>0.0E+00</c:formatCode>
                <c:ptCount val="631"/>
                <c:pt idx="0">
                  <c:v>2.11976808875467E-10</c:v>
                </c:pt>
                <c:pt idx="1">
                  <c:v>8.47919733766002E-10</c:v>
                </c:pt>
                <c:pt idx="2">
                  <c:v>5.2994327201508E-9</c:v>
                </c:pt>
                <c:pt idx="3">
                  <c:v>2.11973096891018E-8</c:v>
                </c:pt>
                <c:pt idx="4">
                  <c:v>8.47858517268265E-8</c:v>
                </c:pt>
                <c:pt idx="5">
                  <c:v>5.29847844018924E-7</c:v>
                </c:pt>
                <c:pt idx="6">
                  <c:v>2.11896669380915E-6</c:v>
                </c:pt>
                <c:pt idx="7">
                  <c:v>8.47247060317556E-6</c:v>
                </c:pt>
                <c:pt idx="8">
                  <c:v>5.28893257374957E-5</c:v>
                </c:pt>
                <c:pt idx="9">
                  <c:v>0.00021113403463955</c:v>
                </c:pt>
                <c:pt idx="10">
                  <c:v>0.000841162477750628</c:v>
                </c:pt>
                <c:pt idx="11">
                  <c:v>0.00519462839311717</c:v>
                </c:pt>
                <c:pt idx="12">
                  <c:v>0.020369049218863</c:v>
                </c:pt>
                <c:pt idx="13">
                  <c:v>0.0783182135399173</c:v>
                </c:pt>
                <c:pt idx="14">
                  <c:v>0.435696755637639</c:v>
                </c:pt>
                <c:pt idx="15">
                  <c:v>1.44563760393372</c:v>
                </c:pt>
                <c:pt idx="16">
                  <c:v>4.080430291637164</c:v>
                </c:pt>
                <c:pt idx="17">
                  <c:v>10.6486527230984</c:v>
                </c:pt>
                <c:pt idx="18">
                  <c:v>14.90573758450723</c:v>
                </c:pt>
              </c:numCache>
            </c:numRef>
          </c:yVal>
          <c:smooth val="1"/>
        </c:ser>
        <c:ser>
          <c:idx val="3"/>
          <c:order val="2"/>
          <c:tx>
            <c:strRef>
              <c:f>'Calculs '!$B$6</c:f>
              <c:strCache>
                <c:ptCount val="1"/>
                <c:pt idx="0">
                  <c:v>Ra-226</c:v>
                </c:pt>
              </c:strCache>
            </c:strRef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'Calculs '!$A$48:$A$68</c:f>
              <c:numCache>
                <c:formatCode>0.00</c:formatCode>
                <c:ptCount val="21"/>
                <c:pt idx="0">
                  <c:v>1.0</c:v>
                </c:pt>
                <c:pt idx="1">
                  <c:v>2.0</c:v>
                </c:pt>
                <c:pt idx="2">
                  <c:v>5.0</c:v>
                </c:pt>
                <c:pt idx="3">
                  <c:v>10.0</c:v>
                </c:pt>
                <c:pt idx="4">
                  <c:v>20.0</c:v>
                </c:pt>
                <c:pt idx="5">
                  <c:v>50.0</c:v>
                </c:pt>
                <c:pt idx="6" formatCode="0">
                  <c:v>100.0</c:v>
                </c:pt>
                <c:pt idx="7" formatCode="General">
                  <c:v>200.0</c:v>
                </c:pt>
                <c:pt idx="8" formatCode="General">
                  <c:v>500.0</c:v>
                </c:pt>
                <c:pt idx="9" formatCode="0">
                  <c:v>1000.0</c:v>
                </c:pt>
                <c:pt idx="10" formatCode="General">
                  <c:v>2000.0</c:v>
                </c:pt>
                <c:pt idx="11" formatCode="General">
                  <c:v>5000.0</c:v>
                </c:pt>
                <c:pt idx="12" formatCode="0">
                  <c:v>10000.0</c:v>
                </c:pt>
                <c:pt idx="13" formatCode="General">
                  <c:v>20000.0</c:v>
                </c:pt>
                <c:pt idx="14" formatCode="General">
                  <c:v>50000.0</c:v>
                </c:pt>
                <c:pt idx="15" formatCode="0">
                  <c:v>100000.0</c:v>
                </c:pt>
                <c:pt idx="16" formatCode="General">
                  <c:v>200000.0</c:v>
                </c:pt>
                <c:pt idx="17" formatCode="General">
                  <c:v>500000.0</c:v>
                </c:pt>
                <c:pt idx="18" formatCode="0">
                  <c:v>1.0E6</c:v>
                </c:pt>
              </c:numCache>
            </c:numRef>
          </c:xVal>
          <c:yVal>
            <c:numRef>
              <c:f>'Calculs '!$J$48:$J$678</c:f>
              <c:numCache>
                <c:formatCode>0.00E+00</c:formatCode>
                <c:ptCount val="631"/>
                <c:pt idx="0">
                  <c:v>6.16006235829115E-16</c:v>
                </c:pt>
                <c:pt idx="1">
                  <c:v>5.1405012712479E-15</c:v>
                </c:pt>
                <c:pt idx="2">
                  <c:v>7.97598180179625E-14</c:v>
                </c:pt>
                <c:pt idx="3">
                  <c:v>6.37691288920628E-13</c:v>
                </c:pt>
                <c:pt idx="4">
                  <c:v>5.09572521331218E-12</c:v>
                </c:pt>
                <c:pt idx="5">
                  <c:v>7.93413748530331E-11</c:v>
                </c:pt>
                <c:pt idx="6">
                  <c:v>6.31047143071809E-10</c:v>
                </c:pt>
                <c:pt idx="7">
                  <c:v>4.99021992412181E-9</c:v>
                </c:pt>
                <c:pt idx="8">
                  <c:v>7.53423542289125E-8</c:v>
                </c:pt>
                <c:pt idx="9">
                  <c:v>5.7007551074395E-7</c:v>
                </c:pt>
                <c:pt idx="10">
                  <c:v>4.10117592287545E-6</c:v>
                </c:pt>
                <c:pt idx="11">
                  <c:v>4.8363224524339E-5</c:v>
                </c:pt>
                <c:pt idx="12">
                  <c:v>0.000266420350496233</c:v>
                </c:pt>
                <c:pt idx="13">
                  <c:v>0.00125735224987279</c:v>
                </c:pt>
                <c:pt idx="14">
                  <c:v>0.00796993957418536</c:v>
                </c:pt>
                <c:pt idx="15">
                  <c:v>0.0276268652828179</c:v>
                </c:pt>
                <c:pt idx="16">
                  <c:v>0.0796648737106907</c:v>
                </c:pt>
                <c:pt idx="17">
                  <c:v>0.21031263393055</c:v>
                </c:pt>
                <c:pt idx="18">
                  <c:v>0.295167929801683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4857320"/>
        <c:axId val="-2144849416"/>
      </c:scatterChart>
      <c:valAx>
        <c:axId val="-2144857320"/>
        <c:scaling>
          <c:logBase val="10.0"/>
          <c:orientation val="minMax"/>
          <c:max val="1.0E6"/>
          <c:min val="1.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33CCCC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t>Ans</a:t>
                </a:r>
              </a:p>
            </c:rich>
          </c:tx>
          <c:layout>
            <c:manualLayout>
              <c:xMode val="edge"/>
              <c:yMode val="edge"/>
              <c:x val="0.463448275862069"/>
              <c:y val="0.93891402714932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fr-FR"/>
          </a:p>
        </c:txPr>
        <c:crossAx val="-2144849416"/>
        <c:crossesAt val="1.0E-8"/>
        <c:crossBetween val="midCat"/>
      </c:valAx>
      <c:valAx>
        <c:axId val="-2144849416"/>
        <c:scaling>
          <c:logBase val="10.0"/>
          <c:orientation val="minMax"/>
          <c:max val="100.0"/>
          <c:min val="1.0E-8"/>
        </c:scaling>
        <c:delete val="0"/>
        <c:axPos val="l"/>
        <c:majorGridlines>
          <c:spPr>
            <a:ln w="3175">
              <a:solidFill>
                <a:srgbClr val="33CCCC"/>
              </a:solidFill>
              <a:prstDash val="solid"/>
            </a:ln>
          </c:spPr>
        </c:majorGridlines>
        <c:minorGridlines>
          <c:spPr>
            <a:ln w="3175">
              <a:solidFill>
                <a:srgbClr val="33CCCC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t>Masses en g</a:t>
                </a:r>
              </a:p>
            </c:rich>
          </c:tx>
          <c:layout>
            <c:manualLayout>
              <c:xMode val="edge"/>
              <c:yMode val="edge"/>
              <c:x val="0.0110344827586207"/>
              <c:y val="0.438914027149321"/>
            </c:manualLayout>
          </c:layout>
          <c:overlay val="0"/>
          <c:spPr>
            <a:noFill/>
            <a:ln w="25400">
              <a:noFill/>
            </a:ln>
          </c:spPr>
        </c:title>
        <c:numFmt formatCode="0.0E+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fr-FR"/>
          </a:p>
        </c:txPr>
        <c:crossAx val="-2144857320"/>
        <c:crossesAt val="0.01"/>
        <c:crossBetween val="midCat"/>
        <c:majorUnit val="10.0"/>
        <c:minorUnit val="10.0"/>
      </c:valAx>
      <c:spPr>
        <a:solidFill>
          <a:srgbClr val="CCFFFF"/>
        </a:solidFill>
        <a:ln w="12700">
          <a:solidFill>
            <a:srgbClr val="FFFF99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2413793103448"/>
          <c:y val="0.5"/>
          <c:w val="0.852413793103448"/>
          <c:h val="0.80542986425339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fr-F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t>Activités à 1 000 000 ans des descendants à longue durée de l'uranium 238 </a:t>
            </a:r>
          </a:p>
        </c:rich>
      </c:tx>
      <c:layout>
        <c:manualLayout>
          <c:xMode val="edge"/>
          <c:yMode val="edge"/>
          <c:x val="0.143448275862069"/>
          <c:y val="0.020361990950226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827586206897"/>
          <c:y val="0.106334841628959"/>
          <c:w val="0.751724137931034"/>
          <c:h val="0.78054298642533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'Calculs '!$B$3</c:f>
              <c:strCache>
                <c:ptCount val="1"/>
                <c:pt idx="0">
                  <c:v>U-238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'Calculs '!$A$48:$A$66</c:f>
              <c:numCache>
                <c:formatCode>0.00</c:formatCode>
                <c:ptCount val="19"/>
                <c:pt idx="0">
                  <c:v>1.0</c:v>
                </c:pt>
                <c:pt idx="1">
                  <c:v>2.0</c:v>
                </c:pt>
                <c:pt idx="2">
                  <c:v>5.0</c:v>
                </c:pt>
                <c:pt idx="3">
                  <c:v>10.0</c:v>
                </c:pt>
                <c:pt idx="4">
                  <c:v>20.0</c:v>
                </c:pt>
                <c:pt idx="5">
                  <c:v>50.0</c:v>
                </c:pt>
                <c:pt idx="6" formatCode="0">
                  <c:v>100.0</c:v>
                </c:pt>
                <c:pt idx="7" formatCode="General">
                  <c:v>200.0</c:v>
                </c:pt>
                <c:pt idx="8" formatCode="General">
                  <c:v>500.0</c:v>
                </c:pt>
                <c:pt idx="9" formatCode="0">
                  <c:v>1000.0</c:v>
                </c:pt>
                <c:pt idx="10" formatCode="General">
                  <c:v>2000.0</c:v>
                </c:pt>
                <c:pt idx="11" formatCode="General">
                  <c:v>5000.0</c:v>
                </c:pt>
                <c:pt idx="12" formatCode="0">
                  <c:v>10000.0</c:v>
                </c:pt>
                <c:pt idx="13" formatCode="General">
                  <c:v>20000.0</c:v>
                </c:pt>
                <c:pt idx="14" formatCode="General">
                  <c:v>50000.0</c:v>
                </c:pt>
                <c:pt idx="15" formatCode="0">
                  <c:v>100000.0</c:v>
                </c:pt>
                <c:pt idx="16" formatCode="General">
                  <c:v>200000.0</c:v>
                </c:pt>
                <c:pt idx="17" formatCode="General">
                  <c:v>500000.0</c:v>
                </c:pt>
                <c:pt idx="18" formatCode="0">
                  <c:v>1.0E6</c:v>
                </c:pt>
              </c:numCache>
            </c:numRef>
          </c:xVal>
          <c:yVal>
            <c:numRef>
              <c:f>'Calculs '!$B$48:$B$66</c:f>
              <c:numCache>
                <c:formatCode>0.00E+00</c:formatCode>
                <c:ptCount val="19"/>
                <c:pt idx="0">
                  <c:v>12.43511702986823</c:v>
                </c:pt>
                <c:pt idx="1">
                  <c:v>12.43511702793996</c:v>
                </c:pt>
                <c:pt idx="2">
                  <c:v>12.43511702215515</c:v>
                </c:pt>
                <c:pt idx="3">
                  <c:v>12.4351170125138</c:v>
                </c:pt>
                <c:pt idx="4">
                  <c:v>12.4351169932311</c:v>
                </c:pt>
                <c:pt idx="5">
                  <c:v>12.43511693538301</c:v>
                </c:pt>
                <c:pt idx="6">
                  <c:v>12.43511683896952</c:v>
                </c:pt>
                <c:pt idx="7">
                  <c:v>12.43511664614253</c:v>
                </c:pt>
                <c:pt idx="8">
                  <c:v>12.4351160676616</c:v>
                </c:pt>
                <c:pt idx="9">
                  <c:v>12.43511510352678</c:v>
                </c:pt>
                <c:pt idx="10">
                  <c:v>12.43511317525736</c:v>
                </c:pt>
                <c:pt idx="11">
                  <c:v>12.4351073904509</c:v>
                </c:pt>
                <c:pt idx="12">
                  <c:v>12.43509774911277</c:v>
                </c:pt>
                <c:pt idx="13">
                  <c:v>12.43507846645894</c:v>
                </c:pt>
                <c:pt idx="14">
                  <c:v>12.43502061867686</c:v>
                </c:pt>
                <c:pt idx="15">
                  <c:v>12.43492420630473</c:v>
                </c:pt>
                <c:pt idx="16">
                  <c:v>12.43473138380302</c:v>
                </c:pt>
                <c:pt idx="17">
                  <c:v>12.43415293423772</c:v>
                </c:pt>
                <c:pt idx="18">
                  <c:v>12.43318891142566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'Calculs '!$B$4</c:f>
              <c:strCache>
                <c:ptCount val="1"/>
                <c:pt idx="0">
                  <c:v>U-234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'Calculs '!$A$48:$A$66</c:f>
              <c:numCache>
                <c:formatCode>0.00</c:formatCode>
                <c:ptCount val="19"/>
                <c:pt idx="0">
                  <c:v>1.0</c:v>
                </c:pt>
                <c:pt idx="1">
                  <c:v>2.0</c:v>
                </c:pt>
                <c:pt idx="2">
                  <c:v>5.0</c:v>
                </c:pt>
                <c:pt idx="3">
                  <c:v>10.0</c:v>
                </c:pt>
                <c:pt idx="4">
                  <c:v>20.0</c:v>
                </c:pt>
                <c:pt idx="5">
                  <c:v>50.0</c:v>
                </c:pt>
                <c:pt idx="6" formatCode="0">
                  <c:v>100.0</c:v>
                </c:pt>
                <c:pt idx="7" formatCode="General">
                  <c:v>200.0</c:v>
                </c:pt>
                <c:pt idx="8" formatCode="General">
                  <c:v>500.0</c:v>
                </c:pt>
                <c:pt idx="9" formatCode="0">
                  <c:v>1000.0</c:v>
                </c:pt>
                <c:pt idx="10" formatCode="General">
                  <c:v>2000.0</c:v>
                </c:pt>
                <c:pt idx="11" formatCode="General">
                  <c:v>5000.0</c:v>
                </c:pt>
                <c:pt idx="12" formatCode="0">
                  <c:v>10000.0</c:v>
                </c:pt>
                <c:pt idx="13" formatCode="General">
                  <c:v>20000.0</c:v>
                </c:pt>
                <c:pt idx="14" formatCode="General">
                  <c:v>50000.0</c:v>
                </c:pt>
                <c:pt idx="15" formatCode="0">
                  <c:v>100000.0</c:v>
                </c:pt>
                <c:pt idx="16" formatCode="General">
                  <c:v>200000.0</c:v>
                </c:pt>
                <c:pt idx="17" formatCode="General">
                  <c:v>500000.0</c:v>
                </c:pt>
                <c:pt idx="18" formatCode="0">
                  <c:v>1.0E6</c:v>
                </c:pt>
              </c:numCache>
            </c:numRef>
          </c:xVal>
          <c:yVal>
            <c:numRef>
              <c:f>'Calculs '!$C$48:$C$66</c:f>
              <c:numCache>
                <c:formatCode>0.00E+00</c:formatCode>
                <c:ptCount val="19"/>
                <c:pt idx="0">
                  <c:v>3.51810372104645E-5</c:v>
                </c:pt>
                <c:pt idx="1">
                  <c:v>7.03619748859405E-5</c:v>
                </c:pt>
                <c:pt idx="2">
                  <c:v>0.00017590419067955</c:v>
                </c:pt>
                <c:pt idx="3">
                  <c:v>0.000351805892921448</c:v>
                </c:pt>
                <c:pt idx="4">
                  <c:v>0.000703601832250595</c:v>
                </c:pt>
                <c:pt idx="5">
                  <c:v>0.00175892993144226</c:v>
                </c:pt>
                <c:pt idx="6">
                  <c:v>0.00351761105106926</c:v>
                </c:pt>
                <c:pt idx="7">
                  <c:v>0.00703422699562835</c:v>
                </c:pt>
                <c:pt idx="8">
                  <c:v>0.0175781070047817</c:v>
                </c:pt>
                <c:pt idx="9">
                  <c:v>0.0351313644802284</c:v>
                </c:pt>
                <c:pt idx="10">
                  <c:v>0.0701634713012295</c:v>
                </c:pt>
                <c:pt idx="11">
                  <c:v>0.174667046051392</c:v>
                </c:pt>
                <c:pt idx="12">
                  <c:v>0.346880534747538</c:v>
                </c:pt>
                <c:pt idx="13">
                  <c:v>0.684084209389992</c:v>
                </c:pt>
                <c:pt idx="14">
                  <c:v>1.640296017871044</c:v>
                </c:pt>
                <c:pt idx="15">
                  <c:v>3.064209685523807</c:v>
                </c:pt>
                <c:pt idx="16">
                  <c:v>5.373295952600928</c:v>
                </c:pt>
                <c:pt idx="17">
                  <c:v>9.412609781197567</c:v>
                </c:pt>
                <c:pt idx="18">
                  <c:v>11.69939066872001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'Calculs '!$B$5</c:f>
              <c:strCache>
                <c:ptCount val="1"/>
                <c:pt idx="0">
                  <c:v>Th-230</c:v>
                </c:pt>
              </c:strCache>
            </c:strRef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'Calculs '!$A$48:$A$66</c:f>
              <c:numCache>
                <c:formatCode>0.00</c:formatCode>
                <c:ptCount val="19"/>
                <c:pt idx="0">
                  <c:v>1.0</c:v>
                </c:pt>
                <c:pt idx="1">
                  <c:v>2.0</c:v>
                </c:pt>
                <c:pt idx="2">
                  <c:v>5.0</c:v>
                </c:pt>
                <c:pt idx="3">
                  <c:v>10.0</c:v>
                </c:pt>
                <c:pt idx="4">
                  <c:v>20.0</c:v>
                </c:pt>
                <c:pt idx="5">
                  <c:v>50.0</c:v>
                </c:pt>
                <c:pt idx="6" formatCode="0">
                  <c:v>100.0</c:v>
                </c:pt>
                <c:pt idx="7" formatCode="General">
                  <c:v>200.0</c:v>
                </c:pt>
                <c:pt idx="8" formatCode="General">
                  <c:v>500.0</c:v>
                </c:pt>
                <c:pt idx="9" formatCode="0">
                  <c:v>1000.0</c:v>
                </c:pt>
                <c:pt idx="10" formatCode="General">
                  <c:v>2000.0</c:v>
                </c:pt>
                <c:pt idx="11" formatCode="General">
                  <c:v>5000.0</c:v>
                </c:pt>
                <c:pt idx="12" formatCode="0">
                  <c:v>10000.0</c:v>
                </c:pt>
                <c:pt idx="13" formatCode="General">
                  <c:v>20000.0</c:v>
                </c:pt>
                <c:pt idx="14" formatCode="General">
                  <c:v>50000.0</c:v>
                </c:pt>
                <c:pt idx="15" formatCode="0">
                  <c:v>100000.0</c:v>
                </c:pt>
                <c:pt idx="16" formatCode="General">
                  <c:v>200000.0</c:v>
                </c:pt>
                <c:pt idx="17" formatCode="General">
                  <c:v>500000.0</c:v>
                </c:pt>
                <c:pt idx="18" formatCode="0">
                  <c:v>1.0E6</c:v>
                </c:pt>
              </c:numCache>
            </c:numRef>
          </c:xVal>
          <c:yVal>
            <c:numRef>
              <c:f>'Calculs '!$D$48:$D$66</c:f>
              <c:numCache>
                <c:formatCode>0.00E+00</c:formatCode>
                <c:ptCount val="19"/>
                <c:pt idx="0">
                  <c:v>1.61747932434082E-10</c:v>
                </c:pt>
                <c:pt idx="1">
                  <c:v>6.47001266479492E-10</c:v>
                </c:pt>
                <c:pt idx="2">
                  <c:v>4.04370784759521E-9</c:v>
                </c:pt>
                <c:pt idx="3">
                  <c:v>1.61745100021362E-8</c:v>
                </c:pt>
                <c:pt idx="4">
                  <c:v>6.46954555511474E-8</c:v>
                </c:pt>
                <c:pt idx="5">
                  <c:v>4.04297968864441E-7</c:v>
                </c:pt>
                <c:pt idx="6">
                  <c:v>1.61686782360077E-6</c:v>
                </c:pt>
                <c:pt idx="7">
                  <c:v>6.46487986087799E-6</c:v>
                </c:pt>
                <c:pt idx="8">
                  <c:v>4.03569575901031E-5</c:v>
                </c:pt>
                <c:pt idx="9">
                  <c:v>0.000161104857416153</c:v>
                </c:pt>
                <c:pt idx="10">
                  <c:v>0.000641845173248291</c:v>
                </c:pt>
                <c:pt idx="11">
                  <c:v>0.00396373738621425</c:v>
                </c:pt>
                <c:pt idx="12">
                  <c:v>0.0155425096465845</c:v>
                </c:pt>
                <c:pt idx="13">
                  <c:v>0.0597603538765163</c:v>
                </c:pt>
                <c:pt idx="14">
                  <c:v>0.332456412408905</c:v>
                </c:pt>
                <c:pt idx="15">
                  <c:v>1.103087147720064</c:v>
                </c:pt>
                <c:pt idx="16">
                  <c:v>3.113553631715682</c:v>
                </c:pt>
                <c:pt idx="17">
                  <c:v>8.125405653132593</c:v>
                </c:pt>
                <c:pt idx="18">
                  <c:v>11.3737547446308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'Calculs '!$B$6</c:f>
              <c:strCache>
                <c:ptCount val="1"/>
                <c:pt idx="0">
                  <c:v>Ra-226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'Calculs '!$A$48:$A$66</c:f>
              <c:numCache>
                <c:formatCode>0.00</c:formatCode>
                <c:ptCount val="19"/>
                <c:pt idx="0">
                  <c:v>1.0</c:v>
                </c:pt>
                <c:pt idx="1">
                  <c:v>2.0</c:v>
                </c:pt>
                <c:pt idx="2">
                  <c:v>5.0</c:v>
                </c:pt>
                <c:pt idx="3">
                  <c:v>10.0</c:v>
                </c:pt>
                <c:pt idx="4">
                  <c:v>20.0</c:v>
                </c:pt>
                <c:pt idx="5">
                  <c:v>50.0</c:v>
                </c:pt>
                <c:pt idx="6" formatCode="0">
                  <c:v>100.0</c:v>
                </c:pt>
                <c:pt idx="7" formatCode="General">
                  <c:v>200.0</c:v>
                </c:pt>
                <c:pt idx="8" formatCode="General">
                  <c:v>500.0</c:v>
                </c:pt>
                <c:pt idx="9" formatCode="0">
                  <c:v>1000.0</c:v>
                </c:pt>
                <c:pt idx="10" formatCode="General">
                  <c:v>2000.0</c:v>
                </c:pt>
                <c:pt idx="11" formatCode="General">
                  <c:v>5000.0</c:v>
                </c:pt>
                <c:pt idx="12" formatCode="0">
                  <c:v>10000.0</c:v>
                </c:pt>
                <c:pt idx="13" formatCode="General">
                  <c:v>20000.0</c:v>
                </c:pt>
                <c:pt idx="14" formatCode="General">
                  <c:v>50000.0</c:v>
                </c:pt>
                <c:pt idx="15" formatCode="0">
                  <c:v>100000.0</c:v>
                </c:pt>
                <c:pt idx="16" formatCode="General">
                  <c:v>200000.0</c:v>
                </c:pt>
                <c:pt idx="17" formatCode="General">
                  <c:v>500000.0</c:v>
                </c:pt>
                <c:pt idx="18" formatCode="0">
                  <c:v>1.0E6</c:v>
                </c:pt>
              </c:numCache>
            </c:numRef>
          </c:xVal>
          <c:yVal>
            <c:numRef>
              <c:f>'Calculs '!$E$48:$E$66</c:f>
              <c:numCache>
                <c:formatCode>0.00E+00</c:formatCode>
                <c:ptCount val="19"/>
                <c:pt idx="0">
                  <c:v>2.37228814512491E-14</c:v>
                </c:pt>
                <c:pt idx="1">
                  <c:v>1.9796472042799E-13</c:v>
                </c:pt>
                <c:pt idx="2">
                  <c:v>3.07161291129887E-12</c:v>
                </c:pt>
                <c:pt idx="3">
                  <c:v>2.4557989789173E-11</c:v>
                </c:pt>
                <c:pt idx="4">
                  <c:v>1.96240359451622E-10</c:v>
                </c:pt>
                <c:pt idx="5">
                  <c:v>3.05549833807163E-9</c:v>
                </c:pt>
                <c:pt idx="6">
                  <c:v>2.43021185412072E-8</c:v>
                </c:pt>
                <c:pt idx="7">
                  <c:v>1.92177268329542E-7</c:v>
                </c:pt>
                <c:pt idx="8">
                  <c:v>2.90149292924744E-6</c:v>
                </c:pt>
                <c:pt idx="9">
                  <c:v>2.19540533407695E-5</c:v>
                </c:pt>
                <c:pt idx="10">
                  <c:v>0.00015793948919712</c:v>
                </c:pt>
                <c:pt idx="11">
                  <c:v>0.001862505564488</c:v>
                </c:pt>
                <c:pt idx="12">
                  <c:v>0.0102600558621223</c:v>
                </c:pt>
                <c:pt idx="13">
                  <c:v>0.0484216175604887</c:v>
                </c:pt>
                <c:pt idx="14">
                  <c:v>0.306928600223566</c:v>
                </c:pt>
                <c:pt idx="15">
                  <c:v>1.063932167978455</c:v>
                </c:pt>
                <c:pt idx="16">
                  <c:v>3.067956531842178</c:v>
                </c:pt>
                <c:pt idx="17">
                  <c:v>8.099303858051268</c:v>
                </c:pt>
                <c:pt idx="18">
                  <c:v>11.36714760276943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4903864"/>
        <c:axId val="-2144895848"/>
      </c:scatterChart>
      <c:valAx>
        <c:axId val="-2144903864"/>
        <c:scaling>
          <c:logBase val="10.0"/>
          <c:orientation val="minMax"/>
          <c:max val="1.0E6"/>
          <c:min val="1.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99CC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t>Ans</a:t>
                </a:r>
              </a:p>
            </c:rich>
          </c:tx>
          <c:layout>
            <c:manualLayout>
              <c:xMode val="edge"/>
              <c:yMode val="edge"/>
              <c:x val="0.462068965517241"/>
              <c:y val="0.93891402714932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fr-FR"/>
          </a:p>
        </c:txPr>
        <c:crossAx val="-2144895848"/>
        <c:crossesAt val="1.0E-5"/>
        <c:crossBetween val="midCat"/>
      </c:valAx>
      <c:valAx>
        <c:axId val="-2144895848"/>
        <c:scaling>
          <c:logBase val="10.0"/>
          <c:orientation val="minMax"/>
          <c:max val="100.0"/>
          <c:min val="1.0E-5"/>
        </c:scaling>
        <c:delete val="0"/>
        <c:axPos val="l"/>
        <c:majorGridlines>
          <c:spPr>
            <a:ln w="3175">
              <a:solidFill>
                <a:srgbClr val="66006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t>Activités en Gbq (échelle log)</a:t>
                </a:r>
              </a:p>
            </c:rich>
          </c:tx>
          <c:layout>
            <c:manualLayout>
              <c:xMode val="edge"/>
              <c:yMode val="edge"/>
              <c:x val="0.0151724137931034"/>
              <c:y val="0.321266968325792"/>
            </c:manualLayout>
          </c:layout>
          <c:overlay val="0"/>
          <c:spPr>
            <a:noFill/>
            <a:ln w="25400">
              <a:noFill/>
            </a:ln>
          </c:spPr>
        </c:title>
        <c:numFmt formatCode="0.E+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fr-FR"/>
          </a:p>
        </c:txPr>
        <c:crossAx val="-2144903864"/>
        <c:crossesAt val="0.0001"/>
        <c:crossBetween val="midCat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40689655172414"/>
          <c:y val="0.427601809954751"/>
          <c:w val="0.841379310344828"/>
          <c:h val="0.7217194570135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fr-F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t>Activités des descendants à longue durée de U-238</a:t>
            </a:r>
          </a:p>
        </c:rich>
      </c:tx>
      <c:layout>
        <c:manualLayout>
          <c:xMode val="edge"/>
          <c:yMode val="edge"/>
          <c:x val="0.219310344827586"/>
          <c:y val="0.020361990950226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744827586206896"/>
          <c:y val="0.126696832579186"/>
          <c:w val="0.775172413793103"/>
          <c:h val="0.76470588235294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'Calculs '!$B$3</c:f>
              <c:strCache>
                <c:ptCount val="1"/>
                <c:pt idx="0">
                  <c:v>U-238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'Calculs '!$A$21:$A$41</c:f>
              <c:numCache>
                <c:formatCode>General</c:formatCode>
                <c:ptCount val="21"/>
                <c:pt idx="0" formatCode="0">
                  <c:v>0.0</c:v>
                </c:pt>
                <c:pt idx="1">
                  <c:v>100000.0</c:v>
                </c:pt>
                <c:pt idx="2">
                  <c:v>200000.0</c:v>
                </c:pt>
                <c:pt idx="3">
                  <c:v>300000.0</c:v>
                </c:pt>
                <c:pt idx="4">
                  <c:v>400000.0</c:v>
                </c:pt>
                <c:pt idx="5">
                  <c:v>500000.0</c:v>
                </c:pt>
                <c:pt idx="6">
                  <c:v>600000.0</c:v>
                </c:pt>
                <c:pt idx="7">
                  <c:v>700000.0</c:v>
                </c:pt>
                <c:pt idx="8">
                  <c:v>800000.0</c:v>
                </c:pt>
                <c:pt idx="9">
                  <c:v>900000.0</c:v>
                </c:pt>
                <c:pt idx="10">
                  <c:v>1.0E6</c:v>
                </c:pt>
                <c:pt idx="11">
                  <c:v>1.1E6</c:v>
                </c:pt>
                <c:pt idx="12">
                  <c:v>1.2E6</c:v>
                </c:pt>
                <c:pt idx="13">
                  <c:v>1.3E6</c:v>
                </c:pt>
                <c:pt idx="14">
                  <c:v>1.4E6</c:v>
                </c:pt>
                <c:pt idx="15">
                  <c:v>1.5E6</c:v>
                </c:pt>
                <c:pt idx="16">
                  <c:v>1.6E6</c:v>
                </c:pt>
                <c:pt idx="17">
                  <c:v>1.7E6</c:v>
                </c:pt>
                <c:pt idx="18">
                  <c:v>1.8E6</c:v>
                </c:pt>
                <c:pt idx="19">
                  <c:v>1.9E6</c:v>
                </c:pt>
                <c:pt idx="20">
                  <c:v>2.0E6</c:v>
                </c:pt>
              </c:numCache>
            </c:numRef>
          </c:xVal>
          <c:yVal>
            <c:numRef>
              <c:f>'Calculs '!$B$21:$B$41</c:f>
              <c:numCache>
                <c:formatCode>0.00E+00</c:formatCode>
                <c:ptCount val="21"/>
                <c:pt idx="0">
                  <c:v>12.4351170317965</c:v>
                </c:pt>
                <c:pt idx="1">
                  <c:v>12.43492420630473</c:v>
                </c:pt>
                <c:pt idx="2">
                  <c:v>12.43473138380302</c:v>
                </c:pt>
                <c:pt idx="3">
                  <c:v>12.4345385642913</c:v>
                </c:pt>
                <c:pt idx="4">
                  <c:v>12.43434574776956</c:v>
                </c:pt>
                <c:pt idx="5">
                  <c:v>12.43415293423772</c:v>
                </c:pt>
                <c:pt idx="6">
                  <c:v>12.43396012369576</c:v>
                </c:pt>
                <c:pt idx="7">
                  <c:v>12.43376731614362</c:v>
                </c:pt>
                <c:pt idx="8">
                  <c:v>12.43357451158125</c:v>
                </c:pt>
                <c:pt idx="9">
                  <c:v>12.43338171000862</c:v>
                </c:pt>
                <c:pt idx="10">
                  <c:v>12.43318891142566</c:v>
                </c:pt>
                <c:pt idx="11">
                  <c:v>12.43299611583234</c:v>
                </c:pt>
                <c:pt idx="12">
                  <c:v>12.43280332322862</c:v>
                </c:pt>
                <c:pt idx="13">
                  <c:v>12.43261053361443</c:v>
                </c:pt>
                <c:pt idx="14">
                  <c:v>12.43241774698975</c:v>
                </c:pt>
                <c:pt idx="15">
                  <c:v>12.43222496335451</c:v>
                </c:pt>
                <c:pt idx="16">
                  <c:v>12.43203218270868</c:v>
                </c:pt>
                <c:pt idx="17">
                  <c:v>12.43183940505221</c:v>
                </c:pt>
                <c:pt idx="18">
                  <c:v>12.43164663038505</c:v>
                </c:pt>
                <c:pt idx="19">
                  <c:v>12.43145385870716</c:v>
                </c:pt>
                <c:pt idx="20">
                  <c:v>12.43126109001848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'Calculs '!$B$4</c:f>
              <c:strCache>
                <c:ptCount val="1"/>
                <c:pt idx="0">
                  <c:v>U-234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'Calculs '!$A$21:$A$41</c:f>
              <c:numCache>
                <c:formatCode>General</c:formatCode>
                <c:ptCount val="21"/>
                <c:pt idx="0" formatCode="0">
                  <c:v>0.0</c:v>
                </c:pt>
                <c:pt idx="1">
                  <c:v>100000.0</c:v>
                </c:pt>
                <c:pt idx="2">
                  <c:v>200000.0</c:v>
                </c:pt>
                <c:pt idx="3">
                  <c:v>300000.0</c:v>
                </c:pt>
                <c:pt idx="4">
                  <c:v>400000.0</c:v>
                </c:pt>
                <c:pt idx="5">
                  <c:v>500000.0</c:v>
                </c:pt>
                <c:pt idx="6">
                  <c:v>600000.0</c:v>
                </c:pt>
                <c:pt idx="7">
                  <c:v>700000.0</c:v>
                </c:pt>
                <c:pt idx="8">
                  <c:v>800000.0</c:v>
                </c:pt>
                <c:pt idx="9">
                  <c:v>900000.0</c:v>
                </c:pt>
                <c:pt idx="10">
                  <c:v>1.0E6</c:v>
                </c:pt>
                <c:pt idx="11">
                  <c:v>1.1E6</c:v>
                </c:pt>
                <c:pt idx="12">
                  <c:v>1.2E6</c:v>
                </c:pt>
                <c:pt idx="13">
                  <c:v>1.3E6</c:v>
                </c:pt>
                <c:pt idx="14">
                  <c:v>1.4E6</c:v>
                </c:pt>
                <c:pt idx="15">
                  <c:v>1.5E6</c:v>
                </c:pt>
                <c:pt idx="16">
                  <c:v>1.6E6</c:v>
                </c:pt>
                <c:pt idx="17">
                  <c:v>1.7E6</c:v>
                </c:pt>
                <c:pt idx="18">
                  <c:v>1.8E6</c:v>
                </c:pt>
                <c:pt idx="19">
                  <c:v>1.9E6</c:v>
                </c:pt>
                <c:pt idx="20">
                  <c:v>2.0E6</c:v>
                </c:pt>
              </c:numCache>
            </c:numRef>
          </c:xVal>
          <c:yVal>
            <c:numRef>
              <c:f>'Calculs '!$C$21:$C$41</c:f>
              <c:numCache>
                <c:formatCode>0.00E+00</c:formatCode>
                <c:ptCount val="21"/>
                <c:pt idx="0">
                  <c:v>1.0E-14</c:v>
                </c:pt>
                <c:pt idx="1">
                  <c:v>3.064209685523807</c:v>
                </c:pt>
                <c:pt idx="2">
                  <c:v>5.373295952600928</c:v>
                </c:pt>
                <c:pt idx="3">
                  <c:v>7.113334676572796</c:v>
                </c:pt>
                <c:pt idx="4">
                  <c:v>8.424549319253268</c:v>
                </c:pt>
                <c:pt idx="5">
                  <c:v>9.412609781197567</c:v>
                </c:pt>
                <c:pt idx="6">
                  <c:v>10.15714701530697</c:v>
                </c:pt>
                <c:pt idx="7">
                  <c:v>10.71816948782064</c:v>
                </c:pt>
                <c:pt idx="8">
                  <c:v>11.1408985089098</c:v>
                </c:pt>
                <c:pt idx="9">
                  <c:v>11.45941205159659</c:v>
                </c:pt>
                <c:pt idx="10">
                  <c:v>11.69939066872001</c:v>
                </c:pt>
                <c:pt idx="11">
                  <c:v>11.88018676699998</c:v>
                </c:pt>
                <c:pt idx="12">
                  <c:v>12.01638397507571</c:v>
                </c:pt>
                <c:pt idx="13">
                  <c:v>12.11897225545492</c:v>
                </c:pt>
                <c:pt idx="14">
                  <c:v>12.19623344792588</c:v>
                </c:pt>
                <c:pt idx="15">
                  <c:v>12.25440859928285</c:v>
                </c:pt>
                <c:pt idx="16">
                  <c:v>12.29820085110843</c:v>
                </c:pt>
                <c:pt idx="17">
                  <c:v>12.33115440703945</c:v>
                </c:pt>
                <c:pt idx="18">
                  <c:v>12.35594011574134</c:v>
                </c:pt>
                <c:pt idx="19">
                  <c:v>12.37457068114553</c:v>
                </c:pt>
                <c:pt idx="20">
                  <c:v>12.38856284104705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'Calculs '!$B$5</c:f>
              <c:strCache>
                <c:ptCount val="1"/>
                <c:pt idx="0">
                  <c:v>Th-230</c:v>
                </c:pt>
              </c:strCache>
            </c:strRef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'Calculs '!$A$21:$A$41</c:f>
              <c:numCache>
                <c:formatCode>General</c:formatCode>
                <c:ptCount val="21"/>
                <c:pt idx="0" formatCode="0">
                  <c:v>0.0</c:v>
                </c:pt>
                <c:pt idx="1">
                  <c:v>100000.0</c:v>
                </c:pt>
                <c:pt idx="2">
                  <c:v>200000.0</c:v>
                </c:pt>
                <c:pt idx="3">
                  <c:v>300000.0</c:v>
                </c:pt>
                <c:pt idx="4">
                  <c:v>400000.0</c:v>
                </c:pt>
                <c:pt idx="5">
                  <c:v>500000.0</c:v>
                </c:pt>
                <c:pt idx="6">
                  <c:v>600000.0</c:v>
                </c:pt>
                <c:pt idx="7">
                  <c:v>700000.0</c:v>
                </c:pt>
                <c:pt idx="8">
                  <c:v>800000.0</c:v>
                </c:pt>
                <c:pt idx="9">
                  <c:v>900000.0</c:v>
                </c:pt>
                <c:pt idx="10">
                  <c:v>1.0E6</c:v>
                </c:pt>
                <c:pt idx="11">
                  <c:v>1.1E6</c:v>
                </c:pt>
                <c:pt idx="12">
                  <c:v>1.2E6</c:v>
                </c:pt>
                <c:pt idx="13">
                  <c:v>1.3E6</c:v>
                </c:pt>
                <c:pt idx="14">
                  <c:v>1.4E6</c:v>
                </c:pt>
                <c:pt idx="15">
                  <c:v>1.5E6</c:v>
                </c:pt>
                <c:pt idx="16">
                  <c:v>1.6E6</c:v>
                </c:pt>
                <c:pt idx="17">
                  <c:v>1.7E6</c:v>
                </c:pt>
                <c:pt idx="18">
                  <c:v>1.8E6</c:v>
                </c:pt>
                <c:pt idx="19">
                  <c:v>1.9E6</c:v>
                </c:pt>
                <c:pt idx="20">
                  <c:v>2.0E6</c:v>
                </c:pt>
              </c:numCache>
            </c:numRef>
          </c:xVal>
          <c:yVal>
            <c:numRef>
              <c:f>'Calculs '!$D$21:$D$41</c:f>
              <c:numCache>
                <c:formatCode>0.00E+00</c:formatCode>
                <c:ptCount val="21"/>
                <c:pt idx="0">
                  <c:v>1.0E-14</c:v>
                </c:pt>
                <c:pt idx="1">
                  <c:v>1.103087147720064</c:v>
                </c:pt>
                <c:pt idx="2">
                  <c:v>3.113553631715682</c:v>
                </c:pt>
                <c:pt idx="3">
                  <c:v>5.098727791854242</c:v>
                </c:pt>
                <c:pt idx="4">
                  <c:v>6.782130543403848</c:v>
                </c:pt>
                <c:pt idx="5">
                  <c:v>8.125405653132593</c:v>
                </c:pt>
                <c:pt idx="6">
                  <c:v>9.167425540745087</c:v>
                </c:pt>
                <c:pt idx="7">
                  <c:v>9.964506692842796</c:v>
                </c:pt>
                <c:pt idx="8">
                  <c:v>10.5698623439795</c:v>
                </c:pt>
                <c:pt idx="9">
                  <c:v>11.02788872396363</c:v>
                </c:pt>
                <c:pt idx="10">
                  <c:v>11.3737547446308</c:v>
                </c:pt>
                <c:pt idx="11">
                  <c:v>11.6346459321973</c:v>
                </c:pt>
                <c:pt idx="12">
                  <c:v>11.8313210736902</c:v>
                </c:pt>
                <c:pt idx="13">
                  <c:v>11.97953217156864</c:v>
                </c:pt>
                <c:pt idx="14">
                  <c:v>12.09119293356087</c:v>
                </c:pt>
                <c:pt idx="15">
                  <c:v>12.17529857308744</c:v>
                </c:pt>
                <c:pt idx="16">
                  <c:v>12.23863460250195</c:v>
                </c:pt>
                <c:pt idx="17">
                  <c:v>12.28631720596856</c:v>
                </c:pt>
                <c:pt idx="18">
                  <c:v>12.32220294231004</c:v>
                </c:pt>
                <c:pt idx="19">
                  <c:v>12.34919848153705</c:v>
                </c:pt>
                <c:pt idx="20">
                  <c:v>12.36949441219529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'Calculs '!$B$6</c:f>
              <c:strCache>
                <c:ptCount val="1"/>
                <c:pt idx="0">
                  <c:v>Ra-226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'Calculs '!$A$21:$A$41</c:f>
              <c:numCache>
                <c:formatCode>General</c:formatCode>
                <c:ptCount val="21"/>
                <c:pt idx="0" formatCode="0">
                  <c:v>0.0</c:v>
                </c:pt>
                <c:pt idx="1">
                  <c:v>100000.0</c:v>
                </c:pt>
                <c:pt idx="2">
                  <c:v>200000.0</c:v>
                </c:pt>
                <c:pt idx="3">
                  <c:v>300000.0</c:v>
                </c:pt>
                <c:pt idx="4">
                  <c:v>400000.0</c:v>
                </c:pt>
                <c:pt idx="5">
                  <c:v>500000.0</c:v>
                </c:pt>
                <c:pt idx="6">
                  <c:v>600000.0</c:v>
                </c:pt>
                <c:pt idx="7">
                  <c:v>700000.0</c:v>
                </c:pt>
                <c:pt idx="8">
                  <c:v>800000.0</c:v>
                </c:pt>
                <c:pt idx="9">
                  <c:v>900000.0</c:v>
                </c:pt>
                <c:pt idx="10">
                  <c:v>1.0E6</c:v>
                </c:pt>
                <c:pt idx="11">
                  <c:v>1.1E6</c:v>
                </c:pt>
                <c:pt idx="12">
                  <c:v>1.2E6</c:v>
                </c:pt>
                <c:pt idx="13">
                  <c:v>1.3E6</c:v>
                </c:pt>
                <c:pt idx="14">
                  <c:v>1.4E6</c:v>
                </c:pt>
                <c:pt idx="15">
                  <c:v>1.5E6</c:v>
                </c:pt>
                <c:pt idx="16">
                  <c:v>1.6E6</c:v>
                </c:pt>
                <c:pt idx="17">
                  <c:v>1.7E6</c:v>
                </c:pt>
                <c:pt idx="18">
                  <c:v>1.8E6</c:v>
                </c:pt>
                <c:pt idx="19">
                  <c:v>1.9E6</c:v>
                </c:pt>
                <c:pt idx="20">
                  <c:v>2.0E6</c:v>
                </c:pt>
              </c:numCache>
            </c:numRef>
          </c:xVal>
          <c:yVal>
            <c:numRef>
              <c:f>'Calculs '!$E$21:$E$41</c:f>
              <c:numCache>
                <c:formatCode>0.00E+00</c:formatCode>
                <c:ptCount val="21"/>
                <c:pt idx="0">
                  <c:v>1.0E-14</c:v>
                </c:pt>
                <c:pt idx="1">
                  <c:v>1.063932167978455</c:v>
                </c:pt>
                <c:pt idx="2">
                  <c:v>3.067956531842178</c:v>
                </c:pt>
                <c:pt idx="3">
                  <c:v>5.057951876318722</c:v>
                </c:pt>
                <c:pt idx="4">
                  <c:v>6.748845582128308</c:v>
                </c:pt>
                <c:pt idx="5">
                  <c:v>8.099303858051268</c:v>
                </c:pt>
                <c:pt idx="6">
                  <c:v>9.147350104098875</c:v>
                </c:pt>
                <c:pt idx="7">
                  <c:v>9.949217118355258</c:v>
                </c:pt>
                <c:pt idx="8">
                  <c:v>10.558276795226</c:v>
                </c:pt>
                <c:pt idx="9">
                  <c:v>11.01913333069703</c:v>
                </c:pt>
                <c:pt idx="10">
                  <c:v>11.36714760276943</c:v>
                </c:pt>
                <c:pt idx="11">
                  <c:v>11.62966385286657</c:v>
                </c:pt>
                <c:pt idx="12">
                  <c:v>11.82756607591697</c:v>
                </c:pt>
                <c:pt idx="13">
                  <c:v>11.97670286273812</c:v>
                </c:pt>
                <c:pt idx="14">
                  <c:v>12.08906159899314</c:v>
                </c:pt>
                <c:pt idx="15">
                  <c:v>12.1736933755939</c:v>
                </c:pt>
                <c:pt idx="16">
                  <c:v>12.23742595476009</c:v>
                </c:pt>
                <c:pt idx="17">
                  <c:v>12.28540741585201</c:v>
                </c:pt>
                <c:pt idx="18">
                  <c:v>12.32151837585051</c:v>
                </c:pt>
                <c:pt idx="19">
                  <c:v>12.34868364353882</c:v>
                </c:pt>
                <c:pt idx="20">
                  <c:v>12.36910748009601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0318120"/>
        <c:axId val="2120296616"/>
      </c:scatterChart>
      <c:valAx>
        <c:axId val="2120318120"/>
        <c:scaling>
          <c:orientation val="minMax"/>
          <c:max val="2.0E6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t>Ans</a:t>
                </a:r>
              </a:p>
            </c:rich>
          </c:tx>
          <c:layout>
            <c:manualLayout>
              <c:xMode val="edge"/>
              <c:yMode val="edge"/>
              <c:x val="0.444137931034483"/>
              <c:y val="0.94343891402714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fr-FR"/>
          </a:p>
        </c:txPr>
        <c:crossAx val="2120296616"/>
        <c:crosses val="autoZero"/>
        <c:crossBetween val="midCat"/>
        <c:majorUnit val="500000.0"/>
        <c:minorUnit val="20000.0"/>
      </c:valAx>
      <c:valAx>
        <c:axId val="2120296616"/>
        <c:scaling>
          <c:orientation val="minMax"/>
          <c:max val="12.5"/>
          <c:min val="0.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t>Activités en Gbq</a:t>
                </a:r>
              </a:p>
            </c:rich>
          </c:tx>
          <c:layout>
            <c:manualLayout>
              <c:xMode val="edge"/>
              <c:yMode val="edge"/>
              <c:x val="0.0110344827586207"/>
              <c:y val="0.39366515837104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fr-FR"/>
          </a:p>
        </c:txPr>
        <c:crossAx val="2120318120"/>
        <c:crosses val="autoZero"/>
        <c:crossBetween val="midCat"/>
        <c:majorUnit val="2.5"/>
        <c:minorUnit val="1.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3793103448276"/>
          <c:y val="0.443438914027149"/>
          <c:w val="0.99448275862069"/>
          <c:h val="0.6470588235294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fr-FR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  <sheetView workbookViewId="1"/>
  </sheetViews>
  <pageMargins left="0.75" right="0.75" top="1" bottom="1" header="0.4921259845" footer="0.4921259845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  <sheetView workbookViewId="1"/>
  </sheetViews>
  <pageMargins left="0.75" right="0.75" top="1" bottom="1" header="0.4921259845" footer="0.4921259845"/>
  <pageSetup paperSize="9" orientation="landscape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  <sheetView workbookViewId="1"/>
  </sheetViews>
  <pageMargins left="0.75" right="0.75" top="1" bottom="1" header="0.4921259845" footer="0.492125984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34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34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34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6"/>
  <sheetViews>
    <sheetView tabSelected="1" topLeftCell="A66" workbookViewId="0">
      <selection activeCell="E5" sqref="E5"/>
    </sheetView>
    <sheetView tabSelected="1" workbookViewId="1"/>
  </sheetViews>
  <sheetFormatPr baseColWidth="10" defaultRowHeight="13" x14ac:dyDescent="0"/>
  <cols>
    <col min="2" max="2" width="12" bestFit="1" customWidth="1"/>
    <col min="5" max="6" width="13.5703125" bestFit="1" customWidth="1"/>
    <col min="7" max="7" width="17.5703125" style="1" bestFit="1" customWidth="1"/>
    <col min="8" max="9" width="12.5703125" bestFit="1" customWidth="1"/>
  </cols>
  <sheetData>
    <row r="2" spans="1:10" ht="14">
      <c r="A2" s="29" t="s">
        <v>17</v>
      </c>
      <c r="B2" s="37" t="s">
        <v>3</v>
      </c>
      <c r="C2" s="38" t="s">
        <v>4</v>
      </c>
      <c r="D2" s="38" t="s">
        <v>7</v>
      </c>
      <c r="E2" s="46" t="s">
        <v>18</v>
      </c>
      <c r="F2" s="14" t="s">
        <v>6</v>
      </c>
      <c r="G2" s="19" t="s">
        <v>11</v>
      </c>
      <c r="H2" s="50" t="s">
        <v>5</v>
      </c>
      <c r="I2" s="14" t="s">
        <v>9</v>
      </c>
      <c r="J2" s="15" t="s">
        <v>10</v>
      </c>
    </row>
    <row r="3" spans="1:10">
      <c r="A3" s="23">
        <v>0</v>
      </c>
      <c r="B3" s="39" t="s">
        <v>24</v>
      </c>
      <c r="C3" s="40">
        <v>238</v>
      </c>
      <c r="D3" s="40">
        <v>92</v>
      </c>
      <c r="E3" s="45">
        <v>4470000000</v>
      </c>
      <c r="F3" s="3">
        <f>E3*365.25*86400</f>
        <v>1.41062472E+17</v>
      </c>
      <c r="G3" s="3">
        <f>LN(2)/F3</f>
        <v>4.9137603413042786E-18</v>
      </c>
      <c r="H3" s="51">
        <v>1000</v>
      </c>
      <c r="I3" s="47">
        <f>6.023*10^23*H3*1000/C3</f>
        <v>2.5306722689075628E+27</v>
      </c>
      <c r="J3" s="10">
        <f>LN(2)*I3/F3</f>
        <v>12435117031.796499</v>
      </c>
    </row>
    <row r="4" spans="1:10">
      <c r="A4" s="24">
        <v>1</v>
      </c>
      <c r="B4" s="41" t="s">
        <v>25</v>
      </c>
      <c r="C4" s="42">
        <v>234</v>
      </c>
      <c r="D4" s="42">
        <v>92</v>
      </c>
      <c r="E4" s="79">
        <v>245000</v>
      </c>
      <c r="F4" s="6">
        <f>E4*365.25*86400</f>
        <v>7731612000000</v>
      </c>
      <c r="G4" s="6">
        <f>LN(2)/F4</f>
        <v>8.9651056022980112E-14</v>
      </c>
      <c r="H4" s="52">
        <v>0</v>
      </c>
      <c r="I4" s="48">
        <f>6.023*10^23*H4*1000/C4</f>
        <v>0</v>
      </c>
      <c r="J4" s="11">
        <f>LN(2)*I4/F4</f>
        <v>0</v>
      </c>
    </row>
    <row r="5" spans="1:10">
      <c r="A5" s="24">
        <v>2</v>
      </c>
      <c r="B5" s="41" t="s">
        <v>28</v>
      </c>
      <c r="C5" s="42">
        <v>230</v>
      </c>
      <c r="D5" s="42">
        <v>90</v>
      </c>
      <c r="E5" s="79">
        <v>75380</v>
      </c>
      <c r="F5" s="6">
        <f>E5*365.25*86400</f>
        <v>2378811888000</v>
      </c>
      <c r="G5" s="6">
        <f>LN(2)/F5</f>
        <v>2.9138377189745456E-13</v>
      </c>
      <c r="H5" s="52">
        <v>0</v>
      </c>
      <c r="I5" s="48">
        <f>6.023*10^23*H5*1000/C5</f>
        <v>0</v>
      </c>
      <c r="J5" s="11">
        <f>LN(2)*I5/F5</f>
        <v>0</v>
      </c>
    </row>
    <row r="6" spans="1:10">
      <c r="A6" s="25">
        <v>3</v>
      </c>
      <c r="B6" s="43" t="s">
        <v>29</v>
      </c>
      <c r="C6" s="44">
        <v>226</v>
      </c>
      <c r="D6" s="44">
        <v>88</v>
      </c>
      <c r="E6" s="70">
        <v>1520</v>
      </c>
      <c r="F6" s="8">
        <f>E6*365.25*86400</f>
        <v>47967552000</v>
      </c>
      <c r="G6" s="8">
        <f>LN(2)/F6</f>
        <v>1.4450334687914557E-11</v>
      </c>
      <c r="H6" s="53">
        <v>0</v>
      </c>
      <c r="I6" s="49">
        <f>6.023*10^23*H6*1000/C6</f>
        <v>0</v>
      </c>
      <c r="J6" s="12">
        <f>LN(2)*I6/F6</f>
        <v>0</v>
      </c>
    </row>
    <row r="9" spans="1:10">
      <c r="B9" s="81" t="s">
        <v>15</v>
      </c>
      <c r="C9" s="81"/>
      <c r="D9" s="81"/>
      <c r="E9" s="81"/>
    </row>
    <row r="10" spans="1:10">
      <c r="A10" s="29" t="s">
        <v>17</v>
      </c>
      <c r="B10" s="13" t="s">
        <v>3</v>
      </c>
      <c r="C10" s="29" t="s">
        <v>16</v>
      </c>
      <c r="D10" s="13">
        <v>0</v>
      </c>
      <c r="E10" s="14">
        <v>1</v>
      </c>
      <c r="F10" s="14">
        <v>2</v>
      </c>
      <c r="G10" s="15">
        <v>3</v>
      </c>
      <c r="I10" s="78">
        <f>I3</f>
        <v>2.5306722689075628E+27</v>
      </c>
    </row>
    <row r="11" spans="1:10">
      <c r="A11" s="23">
        <v>0</v>
      </c>
      <c r="B11" s="2" t="str">
        <f>B3</f>
        <v>U-238</v>
      </c>
      <c r="C11" s="16" t="s">
        <v>0</v>
      </c>
      <c r="D11" s="21">
        <f>J3</f>
        <v>12435117031.796499</v>
      </c>
      <c r="E11" s="26"/>
      <c r="F11" s="26"/>
      <c r="G11" s="27"/>
      <c r="I11" s="78">
        <f>I10*G3*86400*365.25*100</f>
        <v>3.9242244924262121E+19</v>
      </c>
    </row>
    <row r="12" spans="1:10">
      <c r="A12" s="24">
        <v>1</v>
      </c>
      <c r="B12" s="4" t="str">
        <f>B4</f>
        <v>U-234</v>
      </c>
      <c r="C12" s="17" t="s">
        <v>1</v>
      </c>
      <c r="D12" s="22">
        <f>D11*G4/(G4-G3)</f>
        <v>12435798635.972296</v>
      </c>
      <c r="E12" s="6">
        <f>J4-D12</f>
        <v>-12435798635.972296</v>
      </c>
      <c r="F12" s="5"/>
      <c r="G12" s="9"/>
      <c r="I12" s="78">
        <f>I10/I11</f>
        <v>64488468.327736668</v>
      </c>
    </row>
    <row r="13" spans="1:10">
      <c r="A13" s="24">
        <v>2</v>
      </c>
      <c r="B13" s="4" t="str">
        <f>B5</f>
        <v>Th-230</v>
      </c>
      <c r="C13" s="17" t="s">
        <v>2</v>
      </c>
      <c r="D13" s="22">
        <f>D12*G5/(G5-G$3)</f>
        <v>12436008351.03035</v>
      </c>
      <c r="E13" s="6">
        <f>E12*G5/(G5-G$4)</f>
        <v>-17962331481.035328</v>
      </c>
      <c r="F13" s="6">
        <f>J5-(D13+E13)</f>
        <v>5526323130.0049782</v>
      </c>
      <c r="G13" s="9"/>
      <c r="I13" s="1"/>
    </row>
    <row r="14" spans="1:10">
      <c r="A14" s="25">
        <v>3</v>
      </c>
      <c r="B14" s="7" t="str">
        <f>B6</f>
        <v>Ra-226</v>
      </c>
      <c r="C14" s="18" t="s">
        <v>8</v>
      </c>
      <c r="D14" s="31">
        <f>D13*G6/(G6-G$3)</f>
        <v>12436012579.831047</v>
      </c>
      <c r="E14" s="8">
        <f>E13*G6/(G6-G$4)</f>
        <v>-18074466949.456444</v>
      </c>
      <c r="F14" s="8">
        <f>F13*G6/(G6-G$5)</f>
        <v>5640051956.9425297</v>
      </c>
      <c r="G14" s="12">
        <f>J6-D14-E14-F14</f>
        <v>-1597587.3171329498</v>
      </c>
      <c r="I14" s="32"/>
    </row>
    <row r="15" spans="1:10">
      <c r="A15" s="5"/>
      <c r="B15" s="28"/>
      <c r="C15" s="28"/>
      <c r="D15" s="28"/>
      <c r="E15" s="28"/>
      <c r="F15" s="28"/>
      <c r="G15"/>
      <c r="H15" s="1"/>
    </row>
    <row r="16" spans="1:10">
      <c r="A16" s="71" t="s">
        <v>19</v>
      </c>
      <c r="B16" s="54"/>
      <c r="C16" s="69">
        <f>10^9</f>
        <v>1000000000</v>
      </c>
      <c r="D16" s="67" t="s">
        <v>26</v>
      </c>
      <c r="F16" s="1"/>
      <c r="G16"/>
    </row>
    <row r="17" spans="1:10">
      <c r="A17" s="72" t="s">
        <v>20</v>
      </c>
      <c r="B17" s="55"/>
      <c r="C17" s="80">
        <v>2000000</v>
      </c>
      <c r="D17" s="68" t="s">
        <v>21</v>
      </c>
      <c r="F17" s="1"/>
      <c r="G17"/>
    </row>
    <row r="19" spans="1:10">
      <c r="B19" s="82" t="s">
        <v>14</v>
      </c>
      <c r="C19" s="84"/>
      <c r="D19" s="84"/>
      <c r="E19" s="85"/>
      <c r="F19" s="28"/>
      <c r="G19" s="82" t="s">
        <v>27</v>
      </c>
      <c r="H19" s="83"/>
      <c r="I19" s="83"/>
      <c r="J19" s="85"/>
    </row>
    <row r="20" spans="1:10">
      <c r="A20" s="13" t="s">
        <v>13</v>
      </c>
      <c r="B20" s="13" t="str">
        <f>$B$3</f>
        <v>U-238</v>
      </c>
      <c r="C20" s="14" t="str">
        <f>$B$4</f>
        <v>U-234</v>
      </c>
      <c r="D20" s="14" t="str">
        <f>$B$5</f>
        <v>Th-230</v>
      </c>
      <c r="E20" s="15" t="str">
        <f>B14</f>
        <v>Ra-226</v>
      </c>
      <c r="F20" s="28"/>
      <c r="G20" s="13" t="str">
        <f>$B$3</f>
        <v>U-238</v>
      </c>
      <c r="H20" s="14" t="str">
        <f>$B$4</f>
        <v>U-234</v>
      </c>
      <c r="I20" s="14" t="str">
        <f>$B$5</f>
        <v>Th-230</v>
      </c>
      <c r="J20" s="15" t="str">
        <f>E20</f>
        <v>Ra-226</v>
      </c>
    </row>
    <row r="21" spans="1:10">
      <c r="A21" s="30">
        <v>0</v>
      </c>
      <c r="B21" s="22">
        <f t="shared" ref="B21:B41" si="0">D$11*2^(-A21/E$3)/$C$16</f>
        <v>12.4351170317965</v>
      </c>
      <c r="C21" s="6">
        <f>(D$12*2^(-A21/E$3)+E$12*2^(-A21/E$4))/$C$16+ 0.00000000000001</f>
        <v>1E-14</v>
      </c>
      <c r="D21" s="6">
        <f>(D$13*2^(-A21/E$3)+E$13*2^(-A21/E$4)+F$13*2^(-A21/E$5))/$C$16+ 0.00000000000001</f>
        <v>1E-14</v>
      </c>
      <c r="E21" s="34">
        <f>(D$14*2^(-A21/E$3)+E$14*2^(-A21/E$4)+F$14*2^(-A21/E$5)+G$14*2^(-A21/E$6))/$C$16+ 0.00000000000001</f>
        <v>1E-14</v>
      </c>
      <c r="G21" s="73">
        <f>1000*(B21/G$3)/(6.023*10^23)*(C$3/1000)*$C$16</f>
        <v>1000000</v>
      </c>
      <c r="H21" s="74">
        <f>1000*(C21/G$4)/(6.023*10^23)*(C$4/1000)*$C$16</f>
        <v>4.3335876473049295E-14</v>
      </c>
      <c r="I21" s="74">
        <f>1000*(D21/G$5)/(6.023*10^23)*(C$5/1000)*$C$16</f>
        <v>1.3105379814474881E-14</v>
      </c>
      <c r="J21" s="36">
        <f>1000*(E21/G$6)/(6.023*10^23)*(C$6/1000)*$C$16</f>
        <v>2.5966754379943992E-16</v>
      </c>
    </row>
    <row r="22" spans="1:10">
      <c r="A22" s="24">
        <f t="shared" ref="A22:A38" si="1">A21+$C$17/20</f>
        <v>100000</v>
      </c>
      <c r="B22" s="22">
        <f t="shared" si="0"/>
        <v>12.434924206304727</v>
      </c>
      <c r="C22" s="6">
        <f t="shared" ref="C22:C41" si="2">(D$12*2^(-A22/E$3)+E$12*2^(-A22/E$4))/$C$16</f>
        <v>3.0642096855238075</v>
      </c>
      <c r="D22" s="6">
        <f t="shared" ref="D22:D41" si="3">(D$13*2^(-A22/E$3)+E$13*2^(-A22/E$4)+F$13*2^(-A22/E$5))/$C$16</f>
        <v>1.1030871477200641</v>
      </c>
      <c r="E22" s="34">
        <f t="shared" ref="E22:E41" si="4">(D$14*2^(-A22/E$3)+E$14*2^(-A22/E$4)+F$14*2^(-A22/E$5)+G$14*2^(-A22/E$6))/$C$16</f>
        <v>1.063932167978455</v>
      </c>
      <c r="G22" s="57">
        <f t="shared" ref="G22:G41" si="5">1000*(B22/G$3)/(6.023*10^23)*(C$3/1000)*$C$16</f>
        <v>999984.49347189267</v>
      </c>
      <c r="H22" s="75">
        <f t="shared" ref="H22:H41" si="6">1000*(C22/G$4)/(6.023*10^23)*(C$4/1000)*$C$16</f>
        <v>13.279021241938095</v>
      </c>
      <c r="I22" s="75">
        <f t="shared" ref="I22:I41" si="7">1000*(D22/G$5)/(6.023*10^23)*(C$5/1000)*$C$16</f>
        <v>1.4456376039337198</v>
      </c>
      <c r="J22" s="11">
        <f t="shared" ref="J22:J41" si="8">1000*(E22/G$6)/(6.023*10^23)*(C$6/1000)*$C$16</f>
        <v>2.762686528281786E-2</v>
      </c>
    </row>
    <row r="23" spans="1:10">
      <c r="A23" s="24">
        <f t="shared" si="1"/>
        <v>200000</v>
      </c>
      <c r="B23" s="22">
        <f t="shared" si="0"/>
        <v>12.434731383803015</v>
      </c>
      <c r="C23" s="6">
        <f t="shared" si="2"/>
        <v>5.3732959526009285</v>
      </c>
      <c r="D23" s="6">
        <f t="shared" si="3"/>
        <v>3.113553631715682</v>
      </c>
      <c r="E23" s="34">
        <f t="shared" si="4"/>
        <v>3.067956531842178</v>
      </c>
      <c r="G23" s="57">
        <f t="shared" si="5"/>
        <v>999968.98718423839</v>
      </c>
      <c r="H23" s="75">
        <f t="shared" si="6"/>
        <v>23.285648965504954</v>
      </c>
      <c r="I23" s="75">
        <f t="shared" si="7"/>
        <v>4.0804302916371649</v>
      </c>
      <c r="J23" s="11">
        <f t="shared" si="8"/>
        <v>7.9664873710690684E-2</v>
      </c>
    </row>
    <row r="24" spans="1:10">
      <c r="A24" s="24">
        <f t="shared" si="1"/>
        <v>300000</v>
      </c>
      <c r="B24" s="22">
        <f t="shared" si="0"/>
        <v>12.434538564291303</v>
      </c>
      <c r="C24" s="6">
        <f t="shared" si="2"/>
        <v>7.1133346765727961</v>
      </c>
      <c r="D24" s="6">
        <f t="shared" si="3"/>
        <v>5.0987277918542429</v>
      </c>
      <c r="E24" s="34">
        <f t="shared" si="4"/>
        <v>5.0579518763187217</v>
      </c>
      <c r="G24" s="57">
        <f t="shared" si="5"/>
        <v>999953.48113703192</v>
      </c>
      <c r="H24" s="75">
        <f t="shared" si="6"/>
        <v>30.826259285541678</v>
      </c>
      <c r="I24" s="75">
        <f t="shared" si="7"/>
        <v>6.6820764282868685</v>
      </c>
      <c r="J24" s="11">
        <f t="shared" si="8"/>
        <v>0.13133859403794515</v>
      </c>
    </row>
    <row r="25" spans="1:10">
      <c r="A25" s="24">
        <f t="shared" si="1"/>
        <v>400000</v>
      </c>
      <c r="B25" s="22">
        <f t="shared" si="0"/>
        <v>12.434345747769557</v>
      </c>
      <c r="C25" s="6">
        <f t="shared" si="2"/>
        <v>8.4245493192532681</v>
      </c>
      <c r="D25" s="6">
        <f t="shared" si="3"/>
        <v>6.7821305434038477</v>
      </c>
      <c r="E25" s="34">
        <f t="shared" si="4"/>
        <v>6.7488455821283084</v>
      </c>
      <c r="G25" s="57">
        <f t="shared" si="5"/>
        <v>999937.97533027059</v>
      </c>
      <c r="H25" s="75">
        <f t="shared" si="6"/>
        <v>36.508522864027114</v>
      </c>
      <c r="I25" s="75">
        <f t="shared" si="7"/>
        <v>8.8882396722658346</v>
      </c>
      <c r="J25" s="11">
        <f t="shared" si="8"/>
        <v>0.17524561557929594</v>
      </c>
    </row>
    <row r="26" spans="1:10">
      <c r="A26" s="24">
        <f t="shared" si="1"/>
        <v>500000</v>
      </c>
      <c r="B26" s="22">
        <f t="shared" si="0"/>
        <v>12.434152934237725</v>
      </c>
      <c r="C26" s="6">
        <f t="shared" si="2"/>
        <v>9.4126097811975669</v>
      </c>
      <c r="D26" s="6">
        <f t="shared" si="3"/>
        <v>8.125405653132594</v>
      </c>
      <c r="E26" s="34">
        <f t="shared" si="4"/>
        <v>8.0993038580512682</v>
      </c>
      <c r="G26" s="57">
        <f t="shared" si="5"/>
        <v>999922.46976395091</v>
      </c>
      <c r="H26" s="75">
        <f t="shared" si="6"/>
        <v>40.790369476699325</v>
      </c>
      <c r="I26" s="75">
        <f t="shared" si="7"/>
        <v>10.648652723098397</v>
      </c>
      <c r="J26" s="11">
        <f t="shared" si="8"/>
        <v>0.21031263393055008</v>
      </c>
    </row>
    <row r="27" spans="1:10">
      <c r="A27" s="24">
        <f t="shared" si="1"/>
        <v>600000</v>
      </c>
      <c r="B27" s="22">
        <f t="shared" si="0"/>
        <v>12.433960123695758</v>
      </c>
      <c r="C27" s="6">
        <f t="shared" si="2"/>
        <v>10.157147015306967</v>
      </c>
      <c r="D27" s="6">
        <f t="shared" si="3"/>
        <v>9.1674255407450875</v>
      </c>
      <c r="E27" s="34">
        <f t="shared" si="4"/>
        <v>9.1473501040988747</v>
      </c>
      <c r="G27" s="57">
        <f t="shared" si="5"/>
        <v>999906.9644380681</v>
      </c>
      <c r="H27" s="75">
        <f t="shared" si="6"/>
        <v>44.016886837394402</v>
      </c>
      <c r="I27" s="75">
        <f t="shared" si="7"/>
        <v>12.014259363238214</v>
      </c>
      <c r="J27" s="11">
        <f t="shared" si="8"/>
        <v>0.2375269933804906</v>
      </c>
    </row>
    <row r="28" spans="1:10">
      <c r="A28" s="24">
        <f t="shared" si="1"/>
        <v>700000</v>
      </c>
      <c r="B28" s="22">
        <f t="shared" si="0"/>
        <v>12.433767316143618</v>
      </c>
      <c r="C28" s="6">
        <f t="shared" si="2"/>
        <v>10.718169487820642</v>
      </c>
      <c r="D28" s="6">
        <f t="shared" si="3"/>
        <v>9.9645066928427966</v>
      </c>
      <c r="E28" s="34">
        <f t="shared" si="4"/>
        <v>9.9492171183552589</v>
      </c>
      <c r="G28" s="57">
        <f t="shared" si="5"/>
        <v>999891.45935261971</v>
      </c>
      <c r="H28" s="75">
        <f t="shared" si="6"/>
        <v>46.448126894140145</v>
      </c>
      <c r="I28" s="75">
        <f t="shared" si="7"/>
        <v>13.058864487358184</v>
      </c>
      <c r="J28" s="11">
        <f t="shared" si="8"/>
        <v>0.25834887718506522</v>
      </c>
    </row>
    <row r="29" spans="1:10">
      <c r="A29" s="24">
        <f t="shared" si="1"/>
        <v>800000</v>
      </c>
      <c r="B29" s="22">
        <f t="shared" si="0"/>
        <v>12.433574511581249</v>
      </c>
      <c r="C29" s="6">
        <f t="shared" si="2"/>
        <v>11.140898508909791</v>
      </c>
      <c r="D29" s="6">
        <f t="shared" si="3"/>
        <v>10.569862343979496</v>
      </c>
      <c r="E29" s="34">
        <f t="shared" si="4"/>
        <v>10.558276795225996</v>
      </c>
      <c r="G29" s="57">
        <f t="shared" si="5"/>
        <v>999875.95450760063</v>
      </c>
      <c r="H29" s="75">
        <f t="shared" si="6"/>
        <v>48.280060158089384</v>
      </c>
      <c r="I29" s="75">
        <f t="shared" si="7"/>
        <v>13.852206060456703</v>
      </c>
      <c r="J29" s="11">
        <f t="shared" si="8"/>
        <v>0.27416418021709571</v>
      </c>
    </row>
    <row r="30" spans="1:10">
      <c r="A30" s="24">
        <f t="shared" si="1"/>
        <v>900000</v>
      </c>
      <c r="B30" s="22">
        <f t="shared" si="0"/>
        <v>12.433381710008616</v>
      </c>
      <c r="C30" s="6">
        <f t="shared" si="2"/>
        <v>11.459412051596589</v>
      </c>
      <c r="D30" s="6">
        <f t="shared" si="3"/>
        <v>11.027888723963631</v>
      </c>
      <c r="E30" s="34">
        <f t="shared" si="4"/>
        <v>11.019133330697034</v>
      </c>
      <c r="G30" s="57">
        <f t="shared" si="5"/>
        <v>999860.44990300876</v>
      </c>
      <c r="H30" s="75">
        <f t="shared" si="6"/>
        <v>49.660366512176211</v>
      </c>
      <c r="I30" s="75">
        <f t="shared" si="7"/>
        <v>14.452467027930812</v>
      </c>
      <c r="J30" s="11">
        <f t="shared" si="8"/>
        <v>0.28613112867806406</v>
      </c>
    </row>
    <row r="31" spans="1:10">
      <c r="A31" s="24">
        <f t="shared" si="1"/>
        <v>1000000</v>
      </c>
      <c r="B31" s="22">
        <f t="shared" si="0"/>
        <v>12.433188911425658</v>
      </c>
      <c r="C31" s="6">
        <f t="shared" si="2"/>
        <v>11.699390668720007</v>
      </c>
      <c r="D31" s="6">
        <f t="shared" si="3"/>
        <v>11.373754744630791</v>
      </c>
      <c r="E31" s="34">
        <f t="shared" si="4"/>
        <v>11.367147602769428</v>
      </c>
      <c r="G31" s="57">
        <f t="shared" si="5"/>
        <v>999844.94553883898</v>
      </c>
      <c r="H31" s="75">
        <f t="shared" si="6"/>
        <v>50.700334882959574</v>
      </c>
      <c r="I31" s="75">
        <f t="shared" si="7"/>
        <v>14.905737584507229</v>
      </c>
      <c r="J31" s="11">
        <f t="shared" si="8"/>
        <v>0.29516792980168294</v>
      </c>
    </row>
    <row r="32" spans="1:10">
      <c r="A32" s="24">
        <f t="shared" si="1"/>
        <v>1100000</v>
      </c>
      <c r="B32" s="22">
        <f t="shared" si="0"/>
        <v>12.432996115832342</v>
      </c>
      <c r="C32" s="6">
        <f t="shared" si="2"/>
        <v>11.88018676699998</v>
      </c>
      <c r="D32" s="6">
        <f t="shared" si="3"/>
        <v>11.634645932197301</v>
      </c>
      <c r="E32" s="34">
        <f t="shared" si="4"/>
        <v>11.629663852866575</v>
      </c>
      <c r="G32" s="57">
        <f t="shared" si="5"/>
        <v>999829.4414150879</v>
      </c>
      <c r="H32" s="75">
        <f t="shared" si="6"/>
        <v>51.483830621146595</v>
      </c>
      <c r="I32" s="75">
        <f t="shared" si="7"/>
        <v>15.247645394838077</v>
      </c>
      <c r="J32" s="11">
        <f t="shared" si="8"/>
        <v>0.30198462478869953</v>
      </c>
    </row>
    <row r="33" spans="1:10">
      <c r="A33" s="24">
        <f t="shared" si="1"/>
        <v>1200000</v>
      </c>
      <c r="B33" s="22">
        <f t="shared" si="0"/>
        <v>12.432803323228615</v>
      </c>
      <c r="C33" s="6">
        <f t="shared" si="2"/>
        <v>12.016383975075708</v>
      </c>
      <c r="D33" s="6">
        <f t="shared" si="3"/>
        <v>11.831321073690196</v>
      </c>
      <c r="E33" s="34">
        <f t="shared" si="4"/>
        <v>11.827566075916975</v>
      </c>
      <c r="G33" s="57">
        <f t="shared" si="5"/>
        <v>999813.93753175228</v>
      </c>
      <c r="H33" s="75">
        <f t="shared" si="6"/>
        <v>52.074053159660991</v>
      </c>
      <c r="I33" s="75">
        <f t="shared" si="7"/>
        <v>15.505395637771077</v>
      </c>
      <c r="J33" s="11">
        <f t="shared" si="8"/>
        <v>0.30712350320589415</v>
      </c>
    </row>
    <row r="34" spans="1:10">
      <c r="A34" s="24">
        <f t="shared" si="1"/>
        <v>1300000</v>
      </c>
      <c r="B34" s="22">
        <f t="shared" si="0"/>
        <v>12.432610533614431</v>
      </c>
      <c r="C34" s="6">
        <f t="shared" si="2"/>
        <v>12.118972255454924</v>
      </c>
      <c r="D34" s="6">
        <f t="shared" si="3"/>
        <v>11.979532171568637</v>
      </c>
      <c r="E34" s="34">
        <f t="shared" si="4"/>
        <v>11.97670286273812</v>
      </c>
      <c r="G34" s="57">
        <f t="shared" si="5"/>
        <v>999798.43388882792</v>
      </c>
      <c r="H34" s="75">
        <f t="shared" si="6"/>
        <v>52.518628464270627</v>
      </c>
      <c r="I34" s="75">
        <f t="shared" si="7"/>
        <v>15.699631910812805</v>
      </c>
      <c r="J34" s="11">
        <f t="shared" si="8"/>
        <v>0.31099610151829293</v>
      </c>
    </row>
    <row r="35" spans="1:10">
      <c r="A35" s="24">
        <f t="shared" si="1"/>
        <v>1400000</v>
      </c>
      <c r="B35" s="22">
        <f t="shared" si="0"/>
        <v>12.432417746989747</v>
      </c>
      <c r="C35" s="6">
        <f t="shared" si="2"/>
        <v>12.196233447925875</v>
      </c>
      <c r="D35" s="6">
        <f t="shared" si="3"/>
        <v>12.091192933560874</v>
      </c>
      <c r="E35" s="34">
        <f t="shared" si="4"/>
        <v>12.089061598993137</v>
      </c>
      <c r="G35" s="57">
        <f t="shared" si="5"/>
        <v>999782.93048631155</v>
      </c>
      <c r="H35" s="75">
        <f t="shared" si="6"/>
        <v>52.853446613578782</v>
      </c>
      <c r="I35" s="75">
        <f t="shared" si="7"/>
        <v>15.845967580440998</v>
      </c>
      <c r="J35" s="11">
        <f t="shared" si="8"/>
        <v>0.31391369322506785</v>
      </c>
    </row>
    <row r="36" spans="1:10">
      <c r="A36" s="24">
        <f t="shared" si="1"/>
        <v>1500000</v>
      </c>
      <c r="B36" s="22">
        <f t="shared" si="0"/>
        <v>12.432224963354512</v>
      </c>
      <c r="C36" s="6">
        <f t="shared" si="2"/>
        <v>12.254408599282851</v>
      </c>
      <c r="D36" s="6">
        <f t="shared" si="3"/>
        <v>12.175298573087435</v>
      </c>
      <c r="E36" s="34">
        <f t="shared" si="4"/>
        <v>12.17369337559389</v>
      </c>
      <c r="G36" s="57">
        <f t="shared" si="5"/>
        <v>999767.42732419877</v>
      </c>
      <c r="H36" s="75">
        <f t="shared" si="6"/>
        <v>53.105553730879457</v>
      </c>
      <c r="I36" s="75">
        <f t="shared" si="7"/>
        <v>15.956191215494488</v>
      </c>
      <c r="J36" s="11">
        <f t="shared" si="8"/>
        <v>0.31611130578079794</v>
      </c>
    </row>
    <row r="37" spans="1:10">
      <c r="A37" s="24">
        <f t="shared" si="1"/>
        <v>1600000</v>
      </c>
      <c r="B37" s="22">
        <f t="shared" si="0"/>
        <v>12.432032182708681</v>
      </c>
      <c r="C37" s="6">
        <f t="shared" si="2"/>
        <v>12.298200851108433</v>
      </c>
      <c r="D37" s="6">
        <f t="shared" si="3"/>
        <v>12.238634602501952</v>
      </c>
      <c r="E37" s="34">
        <f t="shared" si="4"/>
        <v>12.23742595476009</v>
      </c>
      <c r="G37" s="57">
        <f t="shared" si="5"/>
        <v>999751.9244024863</v>
      </c>
      <c r="H37" s="75">
        <f t="shared" si="6"/>
        <v>53.295331292438476</v>
      </c>
      <c r="I37" s="75">
        <f t="shared" si="7"/>
        <v>16.039195487636292</v>
      </c>
      <c r="J37" s="11">
        <f t="shared" si="8"/>
        <v>0.31776623401000692</v>
      </c>
    </row>
    <row r="38" spans="1:10">
      <c r="A38" s="24">
        <f t="shared" si="1"/>
        <v>1700000</v>
      </c>
      <c r="B38" s="22">
        <f t="shared" si="0"/>
        <v>12.431839405052211</v>
      </c>
      <c r="C38" s="6">
        <f t="shared" si="2"/>
        <v>12.331154407039449</v>
      </c>
      <c r="D38" s="6">
        <f t="shared" si="3"/>
        <v>12.286317205968563</v>
      </c>
      <c r="E38" s="34">
        <f t="shared" si="4"/>
        <v>12.285407415852013</v>
      </c>
      <c r="G38" s="57">
        <f t="shared" si="5"/>
        <v>999736.42172117031</v>
      </c>
      <c r="H38" s="75">
        <f t="shared" si="6"/>
        <v>53.438138415355894</v>
      </c>
      <c r="I38" s="75">
        <f t="shared" si="7"/>
        <v>16.101685350533582</v>
      </c>
      <c r="J38" s="11">
        <f t="shared" si="8"/>
        <v>0.3190121568249718</v>
      </c>
    </row>
    <row r="39" spans="1:10">
      <c r="A39" s="24">
        <f>A38+$C$17/20</f>
        <v>1800000</v>
      </c>
      <c r="B39" s="22">
        <f t="shared" si="0"/>
        <v>12.431646630385051</v>
      </c>
      <c r="C39" s="6">
        <f t="shared" si="2"/>
        <v>12.355940115741337</v>
      </c>
      <c r="D39" s="6">
        <f t="shared" si="3"/>
        <v>12.322202942310035</v>
      </c>
      <c r="E39" s="34">
        <f t="shared" si="4"/>
        <v>12.321518375850506</v>
      </c>
      <c r="G39" s="57">
        <f t="shared" si="5"/>
        <v>999720.91928024718</v>
      </c>
      <c r="H39" s="75">
        <f t="shared" si="6"/>
        <v>53.545549456416097</v>
      </c>
      <c r="I39" s="75">
        <f t="shared" si="7"/>
        <v>16.14871497100129</v>
      </c>
      <c r="J39" s="11">
        <f t="shared" si="8"/>
        <v>0.31994984125367654</v>
      </c>
    </row>
    <row r="40" spans="1:10">
      <c r="A40" s="24">
        <f>A39+$C$17/20</f>
        <v>1900000</v>
      </c>
      <c r="B40" s="22">
        <f t="shared" si="0"/>
        <v>12.43145385870716</v>
      </c>
      <c r="C40" s="6">
        <f t="shared" si="2"/>
        <v>12.374570681145533</v>
      </c>
      <c r="D40" s="6">
        <f t="shared" si="3"/>
        <v>12.349198481537053</v>
      </c>
      <c r="E40" s="34">
        <f t="shared" si="4"/>
        <v>12.348683643538818</v>
      </c>
      <c r="G40" s="57">
        <f t="shared" si="5"/>
        <v>999705.41707971285</v>
      </c>
      <c r="H40" s="75">
        <f t="shared" si="6"/>
        <v>53.626286644514025</v>
      </c>
      <c r="I40" s="75">
        <f t="shared" si="7"/>
        <v>16.184093650487956</v>
      </c>
      <c r="J40" s="11">
        <f t="shared" si="8"/>
        <v>0.3206552350874044</v>
      </c>
    </row>
    <row r="41" spans="1:10">
      <c r="A41" s="25">
        <f>A40+$C$17/20</f>
        <v>2000000</v>
      </c>
      <c r="B41" s="31">
        <f t="shared" si="0"/>
        <v>12.431261090018484</v>
      </c>
      <c r="C41" s="8">
        <f t="shared" si="2"/>
        <v>12.388562841047055</v>
      </c>
      <c r="D41" s="8">
        <f t="shared" si="3"/>
        <v>12.369494412195287</v>
      </c>
      <c r="E41" s="35">
        <f t="shared" si="4"/>
        <v>12.369107480096012</v>
      </c>
      <c r="G41" s="58">
        <f t="shared" si="5"/>
        <v>999689.9151195637</v>
      </c>
      <c r="H41" s="76">
        <f t="shared" si="6"/>
        <v>53.686922895822377</v>
      </c>
      <c r="I41" s="76">
        <f t="shared" si="7"/>
        <v>16.210692238484395</v>
      </c>
      <c r="J41" s="12">
        <f t="shared" si="8"/>
        <v>0.32118557583478113</v>
      </c>
    </row>
    <row r="43" spans="1:10">
      <c r="A43" s="62" t="s">
        <v>23</v>
      </c>
      <c r="B43" s="63"/>
      <c r="C43" s="64">
        <f>10^9</f>
        <v>1000000000</v>
      </c>
      <c r="D43" s="65" t="s">
        <v>12</v>
      </c>
    </row>
    <row r="44" spans="1:10">
      <c r="A44" s="60" t="s">
        <v>22</v>
      </c>
      <c r="B44" s="61"/>
      <c r="C44" s="56">
        <v>1000000</v>
      </c>
      <c r="D44" s="66" t="s">
        <v>21</v>
      </c>
    </row>
    <row r="46" spans="1:10">
      <c r="B46" s="82" t="s">
        <v>14</v>
      </c>
      <c r="C46" s="83"/>
      <c r="D46" s="83"/>
      <c r="E46" s="77"/>
      <c r="G46" s="82" t="s">
        <v>27</v>
      </c>
      <c r="H46" s="86"/>
      <c r="I46" s="86"/>
      <c r="J46" s="87"/>
    </row>
    <row r="47" spans="1:10">
      <c r="A47" s="29" t="s">
        <v>13</v>
      </c>
      <c r="B47" s="2" t="str">
        <f>$B$3</f>
        <v>U-238</v>
      </c>
      <c r="C47" s="59" t="str">
        <f>$B$4</f>
        <v>U-234</v>
      </c>
      <c r="D47" s="59" t="str">
        <f>$B$5</f>
        <v>Th-230</v>
      </c>
      <c r="E47" s="15" t="str">
        <f>E20</f>
        <v>Ra-226</v>
      </c>
      <c r="F47" s="28"/>
      <c r="G47" s="13" t="str">
        <f>$B$3</f>
        <v>U-238</v>
      </c>
      <c r="H47" s="14" t="str">
        <f>$B$4</f>
        <v>U-234</v>
      </c>
      <c r="I47" s="14" t="str">
        <f>$B$5</f>
        <v>Th-230</v>
      </c>
      <c r="J47" s="15" t="str">
        <f>E47</f>
        <v>Ra-226</v>
      </c>
    </row>
    <row r="48" spans="1:10">
      <c r="A48" s="20">
        <f>$C$44/1000000</f>
        <v>1</v>
      </c>
      <c r="B48" s="21">
        <f t="shared" ref="B48:B62" si="9">D$11*2^(-A48/E$3)/$C$16</f>
        <v>12.435117029868231</v>
      </c>
      <c r="C48" s="3">
        <f t="shared" ref="C48:C66" si="10">(D$12*2^(-A48/E$3)+E$12*2^(-A48/E$4))/$C$16</f>
        <v>3.5181037210464481E-5</v>
      </c>
      <c r="D48" s="10">
        <f t="shared" ref="D48:D66" si="11">(D$13*2^(-A48/E$3)+E$13*2^(-A48/E$4)+F$13*2^(-A48/E$5))/$C$16</f>
        <v>1.6174793243408203E-10</v>
      </c>
      <c r="E48" s="33">
        <f t="shared" ref="E48:E66" si="12">(D$14*2^(-A48/E$3)+E$14*2^(-A48/E$4)+F$14*2^(-A48/E$5)+G$14*2^(-A48/E$6))/$C$16</f>
        <v>2.3722881451249123E-14</v>
      </c>
      <c r="G48" s="73">
        <f>1000*(B48/G$3)/(6.023*10^23)*(C$3/1000)*$C$16</f>
        <v>999999.99984493351</v>
      </c>
      <c r="H48" s="74">
        <f>1000*(C48/G$4)/(6.023*10^23)*(C$4/1000)*$C$16</f>
        <v>1.5246010827464393E-4</v>
      </c>
      <c r="I48" s="74">
        <f>1000*(D48/G$5)/(6.023*10^23)*(C$5/1000)*$C$16</f>
        <v>2.1197680887546658E-10</v>
      </c>
      <c r="J48" s="10">
        <f>1000*(E48/G$6)/(6.023*10^23)*(C$6/1000)*$C$16</f>
        <v>6.160062358291154E-16</v>
      </c>
    </row>
    <row r="49" spans="1:10">
      <c r="A49" s="20">
        <f>2*A48</f>
        <v>2</v>
      </c>
      <c r="B49" s="22">
        <f t="shared" si="9"/>
        <v>12.435117027939958</v>
      </c>
      <c r="C49" s="6">
        <f t="shared" si="10"/>
        <v>7.0361974885940556E-5</v>
      </c>
      <c r="D49" s="11">
        <f t="shared" si="11"/>
        <v>6.4700126647949223E-10</v>
      </c>
      <c r="E49" s="34">
        <f t="shared" si="12"/>
        <v>1.9796472042798996E-13</v>
      </c>
      <c r="G49" s="57">
        <f t="shared" ref="G49:G66" si="13">1000*(B49/G$3)/(6.023*10^23)*(C$3/1000)*$C$16</f>
        <v>999999.99968986679</v>
      </c>
      <c r="H49" s="75">
        <f t="shared" ref="H49:H66" si="14">1000*(C49/G$4)/(6.023*10^23)*(C$4/1000)*$C$16</f>
        <v>3.0491978520569171E-4</v>
      </c>
      <c r="I49" s="75">
        <f t="shared" ref="I49:I66" si="15">1000*(D49/G$5)/(6.023*10^23)*(C$5/1000)*$C$16</f>
        <v>8.479197337660021E-10</v>
      </c>
      <c r="J49" s="11">
        <f t="shared" ref="J49:J66" si="16">1000*(E49/G$6)/(6.023*10^23)*(C$6/1000)*$C$16</f>
        <v>5.1405012712478971E-15</v>
      </c>
    </row>
    <row r="50" spans="1:10">
      <c r="A50" s="20">
        <f>5*A48</f>
        <v>5</v>
      </c>
      <c r="B50" s="22">
        <f t="shared" si="9"/>
        <v>12.435117022155149</v>
      </c>
      <c r="C50" s="6">
        <f t="shared" si="10"/>
        <v>1.7590419067955017E-4</v>
      </c>
      <c r="D50" s="11">
        <f t="shared" si="11"/>
        <v>4.0437078475952148E-9</v>
      </c>
      <c r="E50" s="34">
        <f t="shared" si="12"/>
        <v>3.0716129112988709E-12</v>
      </c>
      <c r="G50" s="57">
        <f t="shared" si="13"/>
        <v>999999.99922466755</v>
      </c>
      <c r="H50" s="75">
        <f t="shared" si="14"/>
        <v>7.6229622783806957E-4</v>
      </c>
      <c r="I50" s="75">
        <f t="shared" si="15"/>
        <v>5.2994327201507995E-9</v>
      </c>
      <c r="J50" s="11">
        <f t="shared" si="16"/>
        <v>7.9759818017962489E-14</v>
      </c>
    </row>
    <row r="51" spans="1:10">
      <c r="A51" s="20">
        <f>10*A48</f>
        <v>10</v>
      </c>
      <c r="B51" s="22">
        <f t="shared" si="9"/>
        <v>12.4351170125138</v>
      </c>
      <c r="C51" s="6">
        <f t="shared" si="10"/>
        <v>3.5180589292144773E-4</v>
      </c>
      <c r="D51" s="11">
        <f t="shared" si="11"/>
        <v>1.6174510002136231E-8</v>
      </c>
      <c r="E51" s="34">
        <f t="shared" si="12"/>
        <v>2.4557989789173007E-11</v>
      </c>
      <c r="G51" s="57">
        <f t="shared" si="13"/>
        <v>999999.99844933487</v>
      </c>
      <c r="H51" s="75">
        <f t="shared" si="14"/>
        <v>1.5245816718134665E-3</v>
      </c>
      <c r="I51" s="75">
        <f t="shared" si="15"/>
        <v>2.1197309689101825E-8</v>
      </c>
      <c r="J51" s="11">
        <f t="shared" si="16"/>
        <v>6.3769128892062809E-13</v>
      </c>
    </row>
    <row r="52" spans="1:10">
      <c r="A52" s="20">
        <f>2*A51</f>
        <v>20</v>
      </c>
      <c r="B52" s="22">
        <f t="shared" si="9"/>
        <v>12.435116993231102</v>
      </c>
      <c r="C52" s="6">
        <f t="shared" si="10"/>
        <v>7.0360183225059514E-4</v>
      </c>
      <c r="D52" s="11">
        <f t="shared" si="11"/>
        <v>6.4695455551147458E-8</v>
      </c>
      <c r="E52" s="34">
        <f t="shared" si="12"/>
        <v>1.9624035945162176E-10</v>
      </c>
      <c r="G52" s="57">
        <f t="shared" si="13"/>
        <v>999999.99689867045</v>
      </c>
      <c r="H52" s="75">
        <f t="shared" si="14"/>
        <v>3.0491202088622949E-3</v>
      </c>
      <c r="I52" s="75">
        <f t="shared" si="15"/>
        <v>8.4785851726826483E-8</v>
      </c>
      <c r="J52" s="11">
        <f t="shared" si="16"/>
        <v>5.0957252133121841E-12</v>
      </c>
    </row>
    <row r="53" spans="1:10">
      <c r="A53" s="20">
        <f>5*A51</f>
        <v>50</v>
      </c>
      <c r="B53" s="22">
        <f t="shared" si="9"/>
        <v>12.435116935383007</v>
      </c>
      <c r="C53" s="6">
        <f t="shared" si="10"/>
        <v>1.7589299314422608E-3</v>
      </c>
      <c r="D53" s="11">
        <f t="shared" si="11"/>
        <v>4.0429796886444093E-7</v>
      </c>
      <c r="E53" s="34">
        <f t="shared" si="12"/>
        <v>3.0554983380716295E-9</v>
      </c>
      <c r="G53" s="57">
        <f t="shared" si="13"/>
        <v>999999.992246676</v>
      </c>
      <c r="H53" s="75">
        <f t="shared" si="14"/>
        <v>7.6224770233730872E-3</v>
      </c>
      <c r="I53" s="75">
        <f t="shared" si="15"/>
        <v>5.2984784401892379E-7</v>
      </c>
      <c r="J53" s="11">
        <f t="shared" si="16"/>
        <v>7.9341374853033082E-11</v>
      </c>
    </row>
    <row r="54" spans="1:10">
      <c r="A54" s="57">
        <f>10*A51</f>
        <v>100</v>
      </c>
      <c r="B54" s="22">
        <f t="shared" si="9"/>
        <v>12.435116838969515</v>
      </c>
      <c r="C54" s="6">
        <f t="shared" si="10"/>
        <v>3.5176110510692598E-3</v>
      </c>
      <c r="D54" s="11">
        <f t="shared" si="11"/>
        <v>1.6168678236007691E-6</v>
      </c>
      <c r="E54" s="34">
        <f t="shared" si="12"/>
        <v>2.4302118541207165E-8</v>
      </c>
      <c r="G54" s="57">
        <f t="shared" si="13"/>
        <v>999999.98449335201</v>
      </c>
      <c r="H54" s="75">
        <f t="shared" si="14"/>
        <v>1.5243875798937052E-2</v>
      </c>
      <c r="I54" s="75">
        <f t="shared" si="15"/>
        <v>2.1189666938091453E-6</v>
      </c>
      <c r="J54" s="11">
        <f t="shared" si="16"/>
        <v>6.3104714307180943E-10</v>
      </c>
    </row>
    <row r="55" spans="1:10">
      <c r="A55" s="4">
        <f>2*A54</f>
        <v>200</v>
      </c>
      <c r="B55" s="22">
        <f t="shared" si="9"/>
        <v>12.435116646142534</v>
      </c>
      <c r="C55" s="6">
        <f t="shared" si="10"/>
        <v>7.0342269956283569E-3</v>
      </c>
      <c r="D55" s="11">
        <f t="shared" si="11"/>
        <v>6.4648798608779911E-6</v>
      </c>
      <c r="E55" s="34">
        <f t="shared" si="12"/>
        <v>1.9217726832954212E-7</v>
      </c>
      <c r="G55" s="57">
        <f t="shared" si="13"/>
        <v>999999.96898670413</v>
      </c>
      <c r="H55" s="75">
        <f t="shared" si="14"/>
        <v>3.0483439216593911E-2</v>
      </c>
      <c r="I55" s="75">
        <f t="shared" si="15"/>
        <v>8.4724706031755603E-6</v>
      </c>
      <c r="J55" s="11">
        <f t="shared" si="16"/>
        <v>4.990219924121811E-9</v>
      </c>
    </row>
    <row r="56" spans="1:10">
      <c r="A56" s="4">
        <f>5*A54</f>
        <v>500</v>
      </c>
      <c r="B56" s="22">
        <f t="shared" si="9"/>
        <v>12.435116067661601</v>
      </c>
      <c r="C56" s="6">
        <f t="shared" si="10"/>
        <v>1.7578107004781723E-2</v>
      </c>
      <c r="D56" s="11">
        <f t="shared" si="11"/>
        <v>4.0356957590103151E-5</v>
      </c>
      <c r="E56" s="34">
        <f t="shared" si="12"/>
        <v>2.9014929292474409E-6</v>
      </c>
      <c r="G56" s="57">
        <f t="shared" si="13"/>
        <v>999999.92246676132</v>
      </c>
      <c r="H56" s="75">
        <f t="shared" si="14"/>
        <v>7.6176267378926327E-2</v>
      </c>
      <c r="I56" s="75">
        <f t="shared" si="15"/>
        <v>5.2889325737495667E-5</v>
      </c>
      <c r="J56" s="11">
        <f t="shared" si="16"/>
        <v>7.5342354228912534E-8</v>
      </c>
    </row>
    <row r="57" spans="1:10">
      <c r="A57" s="57">
        <f>10*A54</f>
        <v>1000</v>
      </c>
      <c r="B57" s="22">
        <f t="shared" si="9"/>
        <v>12.435115103526782</v>
      </c>
      <c r="C57" s="6">
        <f t="shared" si="10"/>
        <v>3.5131364480228425E-2</v>
      </c>
      <c r="D57" s="11">
        <f t="shared" si="11"/>
        <v>1.6110485741615296E-4</v>
      </c>
      <c r="E57" s="34">
        <f t="shared" si="12"/>
        <v>2.1954053340769488E-5</v>
      </c>
      <c r="G57" s="57">
        <f t="shared" si="13"/>
        <v>999999.84493352869</v>
      </c>
      <c r="H57" s="75">
        <f t="shared" si="14"/>
        <v>0.15224484714448508</v>
      </c>
      <c r="I57" s="75">
        <f t="shared" si="15"/>
        <v>2.111340346395504E-4</v>
      </c>
      <c r="J57" s="11">
        <f t="shared" si="16"/>
        <v>5.7007551074395025E-7</v>
      </c>
    </row>
    <row r="58" spans="1:10">
      <c r="A58" s="4">
        <f>2*A57</f>
        <v>2000</v>
      </c>
      <c r="B58" s="22">
        <f t="shared" si="9"/>
        <v>12.43511317525736</v>
      </c>
      <c r="C58" s="6">
        <f t="shared" si="10"/>
        <v>7.0163471301229477E-2</v>
      </c>
      <c r="D58" s="11">
        <f t="shared" si="11"/>
        <v>6.4184517324829098E-4</v>
      </c>
      <c r="E58" s="34">
        <f t="shared" si="12"/>
        <v>1.5793948919712054E-4</v>
      </c>
      <c r="G58" s="57">
        <f t="shared" si="13"/>
        <v>999999.68986708135</v>
      </c>
      <c r="H58" s="75">
        <f t="shared" si="14"/>
        <v>0.30405955252304195</v>
      </c>
      <c r="I58" s="75">
        <f t="shared" si="15"/>
        <v>8.4116247775062845E-4</v>
      </c>
      <c r="J58" s="11">
        <f t="shared" si="16"/>
        <v>4.101175922875447E-6</v>
      </c>
    </row>
    <row r="59" spans="1:10">
      <c r="A59" s="4">
        <f>5*A57</f>
        <v>5000</v>
      </c>
      <c r="B59" s="22">
        <f t="shared" si="9"/>
        <v>12.435107390450895</v>
      </c>
      <c r="C59" s="6">
        <f t="shared" si="10"/>
        <v>0.17466704605139161</v>
      </c>
      <c r="D59" s="11">
        <f t="shared" si="11"/>
        <v>3.9637373862142561E-3</v>
      </c>
      <c r="E59" s="34">
        <f t="shared" si="12"/>
        <v>1.8625055644880054E-3</v>
      </c>
      <c r="G59" s="57">
        <f t="shared" si="13"/>
        <v>999999.22466788383</v>
      </c>
      <c r="H59" s="75">
        <f t="shared" si="14"/>
        <v>0.75693495315955195</v>
      </c>
      <c r="I59" s="75">
        <f t="shared" si="15"/>
        <v>5.1946283931171731E-3</v>
      </c>
      <c r="J59" s="11">
        <f t="shared" si="16"/>
        <v>4.8363224524338978E-5</v>
      </c>
    </row>
    <row r="60" spans="1:10">
      <c r="A60" s="57">
        <f>10*A57</f>
        <v>10000</v>
      </c>
      <c r="B60" s="22">
        <f t="shared" si="9"/>
        <v>12.435097749112769</v>
      </c>
      <c r="C60" s="6">
        <f t="shared" si="10"/>
        <v>0.34688053474753761</v>
      </c>
      <c r="D60" s="11">
        <f t="shared" si="11"/>
        <v>1.5542509646584511E-2</v>
      </c>
      <c r="E60" s="34">
        <f t="shared" si="12"/>
        <v>1.0260055862122254E-2</v>
      </c>
      <c r="G60" s="57">
        <f t="shared" si="13"/>
        <v>999998.44933636906</v>
      </c>
      <c r="H60" s="75">
        <f t="shared" si="14"/>
        <v>1.5032372004724575</v>
      </c>
      <c r="I60" s="75">
        <f t="shared" si="15"/>
        <v>2.0369049218862977E-2</v>
      </c>
      <c r="J60" s="11">
        <f t="shared" si="16"/>
        <v>2.6642035049623313E-4</v>
      </c>
    </row>
    <row r="61" spans="1:10">
      <c r="A61" s="4">
        <f>2*A60</f>
        <v>20000</v>
      </c>
      <c r="B61" s="22">
        <f t="shared" si="9"/>
        <v>12.435078466458936</v>
      </c>
      <c r="C61" s="6">
        <f t="shared" si="10"/>
        <v>0.68408420938999182</v>
      </c>
      <c r="D61" s="11">
        <f t="shared" si="11"/>
        <v>5.9760353876516341E-2</v>
      </c>
      <c r="E61" s="34">
        <f t="shared" si="12"/>
        <v>4.8421617560488739E-2</v>
      </c>
      <c r="G61" s="57">
        <f t="shared" si="13"/>
        <v>999996.89867514186</v>
      </c>
      <c r="H61" s="75">
        <f t="shared" si="14"/>
        <v>2.9645388795288268</v>
      </c>
      <c r="I61" s="75">
        <f t="shared" si="15"/>
        <v>7.8318213539917289E-2</v>
      </c>
      <c r="J61" s="11">
        <f t="shared" si="16"/>
        <v>1.2573522498727941E-3</v>
      </c>
    </row>
    <row r="62" spans="1:10">
      <c r="A62" s="4">
        <f>5*A60</f>
        <v>50000</v>
      </c>
      <c r="B62" s="22">
        <f t="shared" si="9"/>
        <v>12.435020618676855</v>
      </c>
      <c r="C62" s="6">
        <f t="shared" si="10"/>
        <v>1.6402960178710442</v>
      </c>
      <c r="D62" s="11">
        <f t="shared" si="11"/>
        <v>0.33245641240890456</v>
      </c>
      <c r="E62" s="34">
        <f t="shared" si="12"/>
        <v>0.30692860022356583</v>
      </c>
      <c r="G62" s="57">
        <f t="shared" si="13"/>
        <v>999992.24670588959</v>
      </c>
      <c r="H62" s="75">
        <f t="shared" si="14"/>
        <v>7.1083665609694222</v>
      </c>
      <c r="I62" s="75">
        <f t="shared" si="15"/>
        <v>0.43569675563763938</v>
      </c>
      <c r="J62" s="11">
        <f t="shared" si="16"/>
        <v>7.9699395741853595E-3</v>
      </c>
    </row>
    <row r="63" spans="1:10">
      <c r="A63" s="57">
        <f>10*A60</f>
        <v>100000</v>
      </c>
      <c r="B63" s="22">
        <f>D$11*2^(-A63/E$3)/$C$16+0.000000000000000001</f>
        <v>12.434924206304727</v>
      </c>
      <c r="C63" s="6">
        <f t="shared" si="10"/>
        <v>3.0642096855238075</v>
      </c>
      <c r="D63" s="11">
        <f t="shared" si="11"/>
        <v>1.1030871477200641</v>
      </c>
      <c r="E63" s="34">
        <f t="shared" si="12"/>
        <v>1.063932167978455</v>
      </c>
      <c r="G63" s="57">
        <f t="shared" si="13"/>
        <v>999984.49347189267</v>
      </c>
      <c r="H63" s="75">
        <f t="shared" si="14"/>
        <v>13.279021241938095</v>
      </c>
      <c r="I63" s="75">
        <f t="shared" si="15"/>
        <v>1.4456376039337198</v>
      </c>
      <c r="J63" s="11">
        <f t="shared" si="16"/>
        <v>2.762686528281786E-2</v>
      </c>
    </row>
    <row r="64" spans="1:10">
      <c r="A64" s="4">
        <f>2*A63</f>
        <v>200000</v>
      </c>
      <c r="B64" s="22">
        <f>D$11*2^(-A64/E$3)/$C$16+0.000000000000000001</f>
        <v>12.434731383803015</v>
      </c>
      <c r="C64" s="6">
        <f t="shared" si="10"/>
        <v>5.3732959526009285</v>
      </c>
      <c r="D64" s="11">
        <f t="shared" si="11"/>
        <v>3.113553631715682</v>
      </c>
      <c r="E64" s="34">
        <f t="shared" si="12"/>
        <v>3.067956531842178</v>
      </c>
      <c r="G64" s="57">
        <f t="shared" si="13"/>
        <v>999968.98718423839</v>
      </c>
      <c r="H64" s="75">
        <f t="shared" si="14"/>
        <v>23.285648965504954</v>
      </c>
      <c r="I64" s="75">
        <f t="shared" si="15"/>
        <v>4.0804302916371649</v>
      </c>
      <c r="J64" s="11">
        <f t="shared" si="16"/>
        <v>7.9664873710690684E-2</v>
      </c>
    </row>
    <row r="65" spans="1:10">
      <c r="A65" s="4">
        <f>5*A63</f>
        <v>500000</v>
      </c>
      <c r="B65" s="22">
        <f>D$11*2^(-A65/E$3)/$C$16+0.000000000000000001</f>
        <v>12.434152934237725</v>
      </c>
      <c r="C65" s="6">
        <f t="shared" si="10"/>
        <v>9.4126097811975669</v>
      </c>
      <c r="D65" s="11">
        <f t="shared" si="11"/>
        <v>8.125405653132594</v>
      </c>
      <c r="E65" s="34">
        <f t="shared" si="12"/>
        <v>8.0993038580512682</v>
      </c>
      <c r="G65" s="57">
        <f t="shared" si="13"/>
        <v>999922.46976395091</v>
      </c>
      <c r="H65" s="75">
        <f t="shared" si="14"/>
        <v>40.790369476699325</v>
      </c>
      <c r="I65" s="75">
        <f t="shared" si="15"/>
        <v>10.648652723098397</v>
      </c>
      <c r="J65" s="11">
        <f t="shared" si="16"/>
        <v>0.21031263393055008</v>
      </c>
    </row>
    <row r="66" spans="1:10">
      <c r="A66" s="58">
        <f>10*A63</f>
        <v>1000000</v>
      </c>
      <c r="B66" s="31">
        <f>D$11*2^(-A66/E$3)/$C$16+0.000000000000000001</f>
        <v>12.433188911425658</v>
      </c>
      <c r="C66" s="8">
        <f t="shared" si="10"/>
        <v>11.699390668720007</v>
      </c>
      <c r="D66" s="12">
        <f t="shared" si="11"/>
        <v>11.373754744630791</v>
      </c>
      <c r="E66" s="35">
        <f t="shared" si="12"/>
        <v>11.367147602769428</v>
      </c>
      <c r="G66" s="58">
        <f t="shared" si="13"/>
        <v>999844.94553883898</v>
      </c>
      <c r="H66" s="76">
        <f t="shared" si="14"/>
        <v>50.700334882959574</v>
      </c>
      <c r="I66" s="76">
        <f t="shared" si="15"/>
        <v>14.905737584507229</v>
      </c>
      <c r="J66" s="12">
        <f t="shared" si="16"/>
        <v>0.29516792980168294</v>
      </c>
    </row>
  </sheetData>
  <mergeCells count="5">
    <mergeCell ref="B9:E9"/>
    <mergeCell ref="B46:D46"/>
    <mergeCell ref="B19:E19"/>
    <mergeCell ref="G19:J19"/>
    <mergeCell ref="G46:J46"/>
  </mergeCells>
  <phoneticPr fontId="0" type="noConversion"/>
  <pageMargins left="0.75" right="0.75" top="1" bottom="1" header="0.4921259845" footer="0.492125984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3</vt:i4>
      </vt:variant>
    </vt:vector>
  </HeadingPairs>
  <TitlesOfParts>
    <vt:vector size="4" baseType="lpstr">
      <vt:lpstr>Calculs </vt:lpstr>
      <vt:lpstr>Masses (log T)</vt:lpstr>
      <vt:lpstr>Activites (log)</vt:lpstr>
      <vt:lpstr>Activites</vt:lpstr>
    </vt:vector>
  </TitlesOfParts>
  <Company>cnrs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lpnhe</dc:creator>
  <cp:lastModifiedBy>Christian de la Vaissière</cp:lastModifiedBy>
  <dcterms:created xsi:type="dcterms:W3CDTF">2008-01-15T21:56:53Z</dcterms:created>
  <dcterms:modified xsi:type="dcterms:W3CDTF">2022-04-20T16:44:17Z</dcterms:modified>
</cp:coreProperties>
</file>